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166925"/>
  <mc:AlternateContent xmlns:mc="http://schemas.openxmlformats.org/markup-compatibility/2006">
    <mc:Choice Requires="x15">
      <x15ac:absPath xmlns:x15ac="http://schemas.microsoft.com/office/spreadsheetml/2010/11/ac" url="https://erepublic2.sharepoint.com/teams/Sales/Shared Documents/Sales Ops/^Sales Operations &amp; Enablement/Processes &amp; Procedures (SOP)/Products &amp; Product Types/Demand Gen_Leads/"/>
    </mc:Choice>
  </mc:AlternateContent>
  <xr:revisionPtr revIDLastSave="0" documentId="8_{5D2A351B-83E9-4655-804E-5C29F3B47DFD}" xr6:coauthVersionLast="47" xr6:coauthVersionMax="47" xr10:uidLastSave="{00000000-0000-0000-0000-000000000000}"/>
  <bookViews>
    <workbookView xWindow="-120" yWindow="-120" windowWidth="29040" windowHeight="15840" tabRatio="869" xr2:uid="{C47EC158-C4BA-455C-A2DE-855E7E0E4657}"/>
  </bookViews>
  <sheets>
    <sheet name="Paper Summary" sheetId="7" r:id="rId1"/>
    <sheet name="Leads" sheetId="9" r:id="rId2"/>
    <sheet name="Scores &amp; Data (Hide)" sheetId="12" state="hidden" r:id="rId3"/>
  </sheets>
  <externalReferences>
    <externalReference r:id="rId4"/>
  </externalReferences>
  <definedNames>
    <definedName name="_xlnm._FilterDatabase" localSheetId="1">Leads!$A$1:$S$2</definedName>
    <definedName name="Dynamic_Cybersecurity_Channel_Banner">OFFSET(#REF!,0,0,COUNTA(#REF!)-1,13)</definedName>
    <definedName name="Dynamic_Range">OFFSET('[1](HIDE) Leads'!$C$2,0,0,COUNTA('[1](HIDE) Leads'!$C:$C),COUNTA('[1](HIDE) Leads'!$2:$2)-2)</definedName>
    <definedName name="Leads_Dynamic_Range">OFFSET(INDIRECT("Leads!A1"),0,0,_xlfn.AGGREGATE(14,6,ROW(INDIRECT("Leads!A:D"))/(INDIRECT("Leads!A:D")&lt;&gt;""),1),COUNTA(INDIRECT("Leads!$1:$1")))</definedName>
    <definedName name="Slicer_Display_Title2">#N/A</definedName>
    <definedName name="Slicer_State">#N/A</definedName>
  </definedNames>
  <calcPr calcId="191028"/>
  <pivotCaches>
    <pivotCache cacheId="6" r:id="rId5"/>
    <pivotCache cacheId="7" r:id="rId6"/>
  </pivotCaches>
  <extLst>
    <ext xmlns:x14="http://schemas.microsoft.com/office/spreadsheetml/2009/9/main" uri="{BBE1A952-AA13-448e-AADC-164F8A28A991}">
      <x14:slicerCaches>
        <x14:slicerCache r:id="rId7"/>
        <x14:slicerCache r:id="rId8"/>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2" l="1" a="1"/>
  <c r="I5" i="12" s="1"/>
  <c r="I4" i="12" a="1"/>
  <c r="I4" i="12" s="1"/>
  <c r="I3" i="12" a="1"/>
  <c r="I3" i="12" s="1"/>
  <c r="I2" i="12" a="1"/>
  <c r="I2" i="12"/>
  <c r="AA4" i="9" s="1"/>
  <c r="E5" i="12"/>
  <c r="D5" i="12"/>
  <c r="D3" i="7"/>
  <c r="Z5" i="9"/>
  <c r="C5" i="9"/>
  <c r="B5" i="9"/>
  <c r="A5" i="9"/>
  <c r="P50" i="12"/>
  <c r="P49" i="12"/>
  <c r="P48" i="12"/>
  <c r="P47" i="12"/>
  <c r="P46" i="12"/>
  <c r="P45" i="12"/>
  <c r="P44" i="12"/>
  <c r="P43" i="12"/>
  <c r="P42" i="12"/>
  <c r="P41" i="12"/>
  <c r="P40" i="12"/>
  <c r="P39" i="12"/>
  <c r="P38" i="12"/>
  <c r="P37" i="12"/>
  <c r="P36" i="12"/>
  <c r="P35" i="12"/>
  <c r="P34" i="12"/>
  <c r="P33" i="12"/>
  <c r="P32" i="12"/>
  <c r="P31" i="12"/>
  <c r="P30" i="12"/>
  <c r="P29" i="12"/>
  <c r="P28" i="12"/>
  <c r="P27" i="12"/>
  <c r="P26" i="12"/>
  <c r="P25" i="12"/>
  <c r="P24" i="12"/>
  <c r="P23" i="12"/>
  <c r="P22" i="12"/>
  <c r="P21" i="12"/>
  <c r="P20" i="12"/>
  <c r="P19" i="12"/>
  <c r="P18" i="12"/>
  <c r="P17" i="12"/>
  <c r="P16" i="12"/>
  <c r="P15" i="12"/>
  <c r="P14" i="12"/>
  <c r="P13" i="12"/>
  <c r="P12" i="12"/>
  <c r="P11" i="12"/>
  <c r="P10" i="12"/>
  <c r="P9" i="12"/>
  <c r="P8" i="12"/>
  <c r="P7" i="12"/>
  <c r="P6" i="12"/>
  <c r="P5" i="12"/>
  <c r="P4" i="12"/>
  <c r="P3" i="12"/>
  <c r="P2" i="12"/>
  <c r="E4" i="12"/>
  <c r="D4" i="12"/>
  <c r="E3" i="12"/>
  <c r="D3" i="12"/>
  <c r="E2" i="12"/>
  <c r="D2" i="12"/>
  <c r="Z4" i="9"/>
  <c r="Z3" i="9"/>
  <c r="Z2" i="9"/>
  <c r="AA2" i="9" l="1"/>
  <c r="AA3" i="9"/>
  <c r="AA5" i="9"/>
  <c r="Q4" i="12"/>
  <c r="Q15" i="12"/>
  <c r="Q5" i="12"/>
  <c r="Q6" i="12"/>
  <c r="Q30" i="12"/>
  <c r="Q7" i="12"/>
  <c r="Q19" i="12"/>
  <c r="Q31" i="12"/>
  <c r="Q43" i="12"/>
  <c r="Q16" i="12"/>
  <c r="Q17" i="12"/>
  <c r="Q18" i="12"/>
  <c r="Q42" i="12"/>
  <c r="Q8" i="12"/>
  <c r="Q20" i="12"/>
  <c r="Q32" i="12"/>
  <c r="Q44" i="12"/>
  <c r="Q10" i="12"/>
  <c r="Q22" i="12"/>
  <c r="Q34" i="12"/>
  <c r="Q46" i="12"/>
  <c r="Q28" i="12"/>
  <c r="Q29" i="12"/>
  <c r="Q11" i="12"/>
  <c r="Q35" i="12"/>
  <c r="Q47" i="12"/>
  <c r="Q40" i="12"/>
  <c r="Q41" i="12"/>
  <c r="Q23" i="12"/>
  <c r="Q12" i="12"/>
  <c r="Q24" i="12"/>
  <c r="Q36" i="12"/>
  <c r="Q48" i="12"/>
  <c r="Q13" i="12"/>
  <c r="Q25" i="12"/>
  <c r="Q37" i="12"/>
  <c r="Q49" i="12"/>
  <c r="Q2" i="12"/>
  <c r="Q14" i="12"/>
  <c r="Q26" i="12"/>
  <c r="Q38" i="12"/>
  <c r="Q50" i="12"/>
  <c r="Q21" i="12"/>
  <c r="Q9" i="12"/>
  <c r="Q27" i="12"/>
  <c r="Q45" i="12"/>
  <c r="Q39" i="12"/>
  <c r="Q33" i="12"/>
  <c r="Q3" i="12"/>
  <c r="C4" i="9"/>
  <c r="B4" i="9"/>
  <c r="A4" i="9"/>
  <c r="C3" i="9"/>
  <c r="B3" i="9"/>
  <c r="A3" i="9"/>
  <c r="K5" i="7" l="1"/>
  <c r="K6" i="7"/>
  <c r="K7" i="7"/>
  <c r="E6" i="7"/>
  <c r="F6" i="7" s="1"/>
  <c r="A2" i="9"/>
  <c r="B2" i="9"/>
  <c r="C2" i="9"/>
  <c r="L7" i="7" l="1"/>
  <c r="E5" i="7"/>
  <c r="F5" i="7" s="1"/>
  <c r="L6" i="7"/>
  <c r="L5" i="7"/>
  <c r="E3" i="7" l="1"/>
  <c r="F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<sst xmlns="http://schemas.openxmlformats.org/spreadsheetml/2006/main" count="217" uniqueCount="140">
  <si>
    <t>Demand Generation Report</t>
  </si>
  <si>
    <t>Guaranteed</t>
  </si>
  <si>
    <t>% Delivered</t>
  </si>
  <si>
    <t>TBD</t>
  </si>
  <si>
    <t>Stage</t>
  </si>
  <si>
    <t># of Leads</t>
  </si>
  <si>
    <t>% of Leads</t>
  </si>
  <si>
    <t>Unique</t>
  </si>
  <si>
    <t># Downloaded</t>
  </si>
  <si>
    <t>Domain</t>
  </si>
  <si>
    <t>Download Date</t>
  </si>
  <si>
    <t>First Name</t>
  </si>
  <si>
    <t>Last Name</t>
  </si>
  <si>
    <t>Registrant Title</t>
  </si>
  <si>
    <t>Organization</t>
  </si>
  <si>
    <t>Department</t>
  </si>
  <si>
    <t>Address Line 1</t>
  </si>
  <si>
    <t>Address Line 2</t>
  </si>
  <si>
    <t>City</t>
  </si>
  <si>
    <t>State</t>
  </si>
  <si>
    <t>Zip Code</t>
  </si>
  <si>
    <t>Country</t>
  </si>
  <si>
    <t>Email</t>
  </si>
  <si>
    <t>Phone</t>
  </si>
  <si>
    <t>Display Title</t>
  </si>
  <si>
    <t>Score</t>
  </si>
  <si>
    <t>ayanez@erepublic.com</t>
  </si>
  <si>
    <t>kbeals@erepublic.com</t>
  </si>
  <si>
    <t>resources@erepublic.com</t>
  </si>
  <si>
    <t>x</t>
  </si>
  <si>
    <t>y</t>
  </si>
  <si>
    <t>Leads</t>
  </si>
  <si>
    <t>Max Leads</t>
  </si>
  <si>
    <t>Count of Email</t>
  </si>
  <si>
    <t>Asset</t>
  </si>
  <si>
    <t>Top Titles</t>
  </si>
  <si>
    <t>Top Organizations</t>
  </si>
  <si>
    <t>Top Domains</t>
  </si>
  <si>
    <t>Touchpoints</t>
  </si>
  <si>
    <t>AL</t>
  </si>
  <si>
    <t>erepublic.com</t>
  </si>
  <si>
    <t>AK</t>
  </si>
  <si>
    <t>Grand Total</t>
  </si>
  <si>
    <t>AZ</t>
  </si>
  <si>
    <t>AR</t>
  </si>
  <si>
    <t>CA</t>
  </si>
  <si>
    <t>CO</t>
  </si>
  <si>
    <t>CT</t>
  </si>
  <si>
    <t>FL</t>
  </si>
  <si>
    <t>GA</t>
  </si>
  <si>
    <t>HI</t>
  </si>
  <si>
    <t>ID</t>
  </si>
  <si>
    <t>IL</t>
  </si>
  <si>
    <t>IN</t>
  </si>
  <si>
    <t>IA</t>
  </si>
  <si>
    <t>KS</t>
  </si>
  <si>
    <t>LA</t>
  </si>
  <si>
    <t>ME</t>
  </si>
  <si>
    <t>MD</t>
  </si>
  <si>
    <t>MA</t>
  </si>
  <si>
    <t>MI</t>
  </si>
  <si>
    <t>MN</t>
  </si>
  <si>
    <t>MS</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</si>
  <si>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</si>
  <si>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</si>
  <si>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</si>
  <si>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</si>
  <si>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</si>
  <si>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</si>
  <si>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</si>
  <si>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</si>
  <si>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</si>
  <si>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</si>
  <si>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</si>
  <si>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</si>
  <si>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</si>
  <si>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</si>
  <si>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</si>
  <si>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</si>
  <si>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</si>
  <si>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</si>
  <si>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</si>
  <si>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</si>
  <si>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</si>
  <si>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</si>
  <si>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</si>
  <si>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</si>
  <si>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</si>
  <si>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</si>
  <si>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DC</t>
  </si>
  <si>
    <t>Opened</t>
  </si>
  <si>
    <t>Clicked</t>
  </si>
  <si>
    <t>Opened Value</t>
  </si>
  <si>
    <t>Clicked Value</t>
  </si>
  <si>
    <t>Instructions:</t>
  </si>
  <si>
    <r>
      <rPr>
        <b/>
        <sz val="11"/>
        <color theme="1"/>
        <rFont val="Calibri"/>
        <family val="2"/>
        <scheme val="minor"/>
      </rPr>
      <t>1.</t>
    </r>
    <r>
      <rPr>
        <sz val="11"/>
        <color theme="1"/>
        <rFont val="Calibri"/>
        <family val="2"/>
        <scheme val="minor"/>
      </rPr>
      <t xml:space="preserve"> Input values into columns A-C</t>
    </r>
  </si>
  <si>
    <r>
      <rPr>
        <b/>
        <sz val="11"/>
        <color theme="1"/>
        <rFont val="Calibri"/>
        <family val="2"/>
        <scheme val="minor"/>
      </rPr>
      <t>2.</t>
    </r>
    <r>
      <rPr>
        <sz val="11"/>
        <color theme="1"/>
        <rFont val="Calibri"/>
        <family val="2"/>
        <scheme val="minor"/>
      </rPr>
      <t xml:space="preserve"> Copy formulas in columns D-E</t>
    </r>
  </si>
  <si>
    <r>
      <rPr>
        <b/>
        <sz val="11"/>
        <color theme="1"/>
        <rFont val="Calibri"/>
        <family val="2"/>
        <scheme val="minor"/>
      </rPr>
      <t>3.</t>
    </r>
    <r>
      <rPr>
        <sz val="11"/>
        <color theme="1"/>
        <rFont val="Calibri"/>
        <family val="2"/>
        <scheme val="minor"/>
      </rPr>
      <t xml:space="preserve"> Alt + F5 to refresh pivot table</t>
    </r>
  </si>
  <si>
    <r>
      <rPr>
        <b/>
        <sz val="11"/>
        <color theme="1"/>
        <rFont val="Calibri"/>
        <family val="2"/>
        <scheme val="minor"/>
      </rPr>
      <t>4.</t>
    </r>
    <r>
      <rPr>
        <sz val="11"/>
        <color theme="1"/>
        <rFont val="Calibri"/>
        <family val="2"/>
        <scheme val="minor"/>
      </rPr>
      <t xml:space="preserve"> Copy formula down in column I</t>
    </r>
  </si>
  <si>
    <r>
      <rPr>
        <b/>
        <sz val="11"/>
        <color theme="1"/>
        <rFont val="Calibri"/>
        <family val="2"/>
        <scheme val="minor"/>
      </rPr>
      <t>5.</t>
    </r>
    <r>
      <rPr>
        <sz val="11"/>
        <color theme="1"/>
        <rFont val="Calibri"/>
        <family val="2"/>
        <scheme val="minor"/>
      </rPr>
      <t xml:space="preserve"> Copy formula down in Leads tab, columns S-T</t>
    </r>
  </si>
  <si>
    <r>
      <rPr>
        <b/>
        <sz val="11"/>
        <color theme="1"/>
        <rFont val="Calibri"/>
        <family val="2"/>
        <scheme val="minor"/>
      </rPr>
      <t>6.</t>
    </r>
    <r>
      <rPr>
        <sz val="11"/>
        <color theme="1"/>
        <rFont val="Calibri"/>
        <family val="2"/>
        <scheme val="minor"/>
      </rPr>
      <t xml:space="preserve"> Hide this tab</t>
    </r>
  </si>
  <si>
    <t>Additional Key Contact Info</t>
  </si>
  <si>
    <t>Jurisdiction's IT Budget</t>
  </si>
  <si>
    <t>Jurisdiction's Population</t>
  </si>
  <si>
    <t># of Employees</t>
  </si>
  <si>
    <t>MAP DATA:</t>
  </si>
  <si>
    <t>Delivered</t>
  </si>
  <si>
    <t>Verified IT Opportunities – Connect with agencies actively investing in tech</t>
  </si>
  <si>
    <t>IT Budget Data – Identify accounts with real spending power</t>
  </si>
  <si>
    <t>Jurisdiction Populations – Better prioritize accounts based on size</t>
  </si>
  <si>
    <t>Employee Count – Gain deeper insight into organizational scale</t>
  </si>
  <si>
    <t>What's Included?</t>
  </si>
  <si>
    <t>Lead Generation</t>
  </si>
  <si>
    <t>Nurture Campaign</t>
  </si>
  <si>
    <t>Highlights</t>
  </si>
  <si>
    <r>
      <rPr>
        <b/>
        <sz val="11"/>
        <color rgb="FF000000"/>
        <rFont val="Aptos"/>
        <family val="2"/>
      </rPr>
      <t xml:space="preserve">Consideration Stage - 
</t>
    </r>
    <r>
      <rPr>
        <sz val="11"/>
        <color rgb="FF000000"/>
        <rFont val="Aptos"/>
        <family val="2"/>
      </rPr>
      <t>Recipients who opened the email and clicked through</t>
    </r>
  </si>
  <si>
    <r>
      <rPr>
        <b/>
        <sz val="11"/>
        <color rgb="FF000000"/>
        <rFont val="Aptos"/>
        <family val="2"/>
      </rPr>
      <t xml:space="preserve">Engagement Stage - 
</t>
    </r>
    <r>
      <rPr>
        <sz val="11"/>
        <color rgb="FF000000"/>
        <rFont val="Aptos"/>
        <family val="2"/>
      </rPr>
      <t>Recipients who did open nurture email</t>
    </r>
  </si>
  <si>
    <r>
      <rPr>
        <b/>
        <sz val="11"/>
        <color rgb="FF000000"/>
        <rFont val="Aptos"/>
        <family val="2"/>
      </rPr>
      <t xml:space="preserve">Awareness Stage - 
</t>
    </r>
    <r>
      <rPr>
        <sz val="11"/>
        <color rgb="FF000000"/>
        <rFont val="Aptos"/>
        <family val="2"/>
      </rPr>
      <t>Recipients who did not open nurture email</t>
    </r>
  </si>
  <si>
    <t>eRepublic</t>
  </si>
  <si>
    <t>GovTech</t>
  </si>
  <si>
    <t>ayanez@govtech.com</t>
  </si>
  <si>
    <t>Demand Generation Webinar</t>
  </si>
  <si>
    <t xml:space="preserve"> </t>
  </si>
  <si>
    <t>This information is powered by Industry Navigator.</t>
  </si>
  <si>
    <t># of IT Opportunities for the last 12 Months</t>
  </si>
  <si>
    <t># of Open IT Opportunities</t>
  </si>
  <si>
    <t>Enhanced Jurisdictional Lead Data Provided by Industry Navigator</t>
  </si>
  <si>
    <t>Introducing Smart Leads</t>
  </si>
  <si>
    <t>Our Smart Leads go beyond the basics — giving you deeper insights into real IT opportunities so you can engage the right public-sector buyers with confidence.</t>
  </si>
  <si>
    <t>Access More Lead Data in Navigator</t>
  </si>
  <si>
    <t>Anthony</t>
  </si>
  <si>
    <t>Yanez</t>
  </si>
  <si>
    <t>Demand Gen</t>
  </si>
  <si>
    <t>Director</t>
  </si>
  <si>
    <t>Manager</t>
  </si>
  <si>
    <t>100 Blue Ravine Road</t>
  </si>
  <si>
    <t>USA</t>
  </si>
  <si>
    <t>Suite 100</t>
  </si>
  <si>
    <t>Folsom</t>
  </si>
  <si>
    <t>(916) 932-1300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</si>
</sst>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3" formatCode="_(* #,##0.00_);_(* \(#,##0.00\);_(* &quot;-&quot;??_);_(@_)"/>
    <numFmt numFmtId="164" formatCode="_(* #,##0_);_(* \(#,##0\);_(* &quot;-&quot;??_);_(@_)"/>
    <numFmt numFmtId="165" formatCode="[&lt;=9999999]###\-####;\(###\)\ ###\-####"/>
    <numFmt numFmtId="166" formatCode="#,###_-"/>
    <numFmt numFmtId="167" formatCode="\$#,##0.00_-"/>
  </numFmts>
  <fonts count="31"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sz val="11"/>
      <color rgb="FF000000"/>
      <name val="Calibri"/>
      <family val="2"/>
      <scheme val="minor"/>
    </font>
    <font>
      <b/>
      <sz val="11"/>
      <color rgb="FFFFFFFF"/>
      <name val="Calibri"/>
      <family val="2"/>
      <scheme val="minor"/>
    </font>
    <font>
      <sz val="11"/>
      <color theme="0" tint="-0.34998626667073579"/>
      <name val="Calibri"/>
      <family val="2"/>
      <scheme val="minor"/>
    </font>
    <font>
      <b/>
      <sz val="18"/>
      <color rgb="FF000000"/>
      <name val="Calibri"/>
      <family val="2"/>
      <scheme val="minor"/>
    </font>
    <font>
      <b/>
      <sz val="20"/>
      <color rgb="FFFFFFFF"/>
      <name val="Calibri"/>
      <family val="2"/>
      <scheme val="minor"/>
    </font>
    <font>
      <sz val="11"/>
      <color theme="1"/>
      <name val="Aptos"/>
      <family val="2"/>
    </font>
    <font>
      <b/>
      <u/>
      <sz val="11"/>
      <color theme="1"/>
      <name val="Aptos"/>
      <family val="2"/>
    </font>
    <font>
      <b/>
      <u/>
      <sz val="12"/>
      <color theme="1"/>
      <name val="Calibri"/>
      <family val="2"/>
      <scheme val="minor"/>
    </font>
    <font>
      <b/>
      <u/>
      <sz val="12"/>
      <color theme="10"/>
      <name val="Calibri"/>
      <family val="2"/>
      <scheme val="minor"/>
    </font>
    <font>
      <u/>
      <sz val="11"/>
      <color rgb="FF0081FF"/>
      <name val="Calibri"/>
      <family val="2"/>
      <scheme val="minor"/>
    </font>
    <font>
      <sz val="11"/>
      <color rgb="FF0081FF"/>
      <name val="Calibri"/>
      <family val="2"/>
      <scheme val="minor"/>
    </font>
    <font>
      <sz val="30"/>
      <color theme="0"/>
      <name val="Aptos"/>
      <family val="2"/>
    </font>
    <font>
      <sz val="11"/>
      <color rgb="FF000000"/>
      <name val="Aptos"/>
      <family val="2"/>
    </font>
    <font>
      <b/>
      <u/>
      <sz val="15"/>
      <color rgb="FFFFFFFF"/>
      <name val="Aptos"/>
      <family val="2"/>
    </font>
    <font>
      <b/>
      <sz val="15"/>
      <color rgb="FFFFFFFF"/>
      <name val="Aptos"/>
      <family val="2"/>
    </font>
    <font>
      <b/>
      <sz val="20"/>
      <color rgb="FFFFFFFF"/>
      <name val="Aptos"/>
      <family val="2"/>
    </font>
    <font>
      <b/>
      <sz val="11"/>
      <color rgb="FF000000"/>
      <name val="Aptos"/>
      <family val="2"/>
    </font>
    <font>
      <u/>
      <sz val="11"/>
      <color rgb="FF0081FF"/>
      <name val="Aptos"/>
      <family val="2"/>
    </font>
    <font>
      <sz val="11"/>
      <name val="Aptos"/>
      <family val="2"/>
    </font>
    <font>
      <b/>
      <sz val="11"/>
      <color theme="1"/>
      <name val="Aptos"/>
      <family val="2"/>
    </font>
    <font>
      <b/>
      <sz val="11"/>
      <color theme="0"/>
      <name val="Aptos"/>
      <family val="2"/>
    </font>
    <font>
      <sz val="11"/>
      <color theme="0"/>
      <name val="Aptos"/>
      <family val="2"/>
    </font>
    <font>
      <sz val="11"/>
      <color rgb="FF000000"/>
      <name val="Calibri"/>
    </font>
    <font>
      <b/>
      <u/>
      <sz val="11"/>
      <color rgb="FF0000FF"/>
      <name val="Calibri"/>
    </font>
    <font>
      <b/>
      <u/>
      <sz val="16"/>
      <color rgb="FF0081FF"/>
      <name val="Aptos"/>
      <family val="2"/>
    </font>
    <font>
      <sz val="11"/>
      <color theme="1"/>
      <name val="Aptos"/>
    </font>
  </fonts>
  <fills count="10">
    <fill>
      <patternFill patternType="none"/>
    </fill>
    <fill>
      <patternFill patternType="gray125"/>
    </fill>
    <fill>
      <patternFill patternType="solid">
        <fgColor theme="4" tint="0.79998168889431442"/>
        <bgColor theme="4" tint="0.79998168889431442"/>
      </patternFill>
    </fill>
    <fill>
      <patternFill patternType="solid">
        <fgColor rgb="FF25234A"/>
        <bgColor rgb="FF000000"/>
      </patternFill>
    </fill>
    <fill>
      <patternFill patternType="solid">
        <fgColor rgb="FF0081FF"/>
        <bgColor indexed="64"/>
      </patternFill>
    </fill>
    <fill>
      <patternFill patternType="solid">
        <fgColor rgb="FFF3F3F4"/>
        <bgColor indexed="64"/>
      </patternFill>
    </fill>
    <fill>
      <patternFill patternType="solid">
        <fgColor rgb="FFF3F3F4"/>
        <bgColor rgb="FF000000"/>
      </patternFill>
    </fill>
    <fill>
      <patternFill patternType="solid">
        <fgColor rgb="FF25234A"/>
        <bgColor indexed="64"/>
      </patternFill>
    </fill>
    <fill>
      <patternFill patternType="solid">
        <fgColor rgb="FFFFFF00"/>
        <bgColor rgb="FF000000"/>
      </patternFill>
    </fill>
    <fill>
      <patternFill patternType="solid">
        <fgColor rgb="FFDCDCDC"/>
        <bgColor rgb="FF000000"/>
      </patternFill>
    </fill>
  </fills>
  <borders count="8">
    <border>
      <left/>
      <right/>
      <top/>
      <bottom/>
      <diagonal/>
    </border>
    <border>
      <left/>
      <right/>
      <top/>
      <bottom style="thin">
        <color theme="4" tint="0.3999755851924192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theme="4" tint="0.39997558519241921"/>
      </bottom>
      <diagonal/>
    </border>
    <border>
      <left/>
      <right/>
      <top/>
      <bottom style="thin">
        <color indexed="64"/>
      </bottom>
      <diagonal/>
    </border>
  </borders>
  <cellStyleXfs count="5">
    <xf numFmtId="0" fontId="0" fillId="0" borderId="0"/>
    <xf numFmtId="43"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27" fillId="0" borderId="0"/>
  </cellStyleXfs>
  <cellXfs count="94">
    <xf numFmtId="0" fontId="0" fillId="0" borderId="0" xfId="0"/>
    <xf numFmtId="0" fontId="0" fillId="0" borderId="0" xfId="0" applyAlignment="1">
      <alignment vertical="center"/>
    </xf>
    <xf numFmtId="0" fontId="3" fillId="0" borderId="0" xfId="0" applyFont="1"/>
    <xf numFmtId="0" fontId="5" fillId="0" borderId="0" xfId="0" applyFont="1" applyAlignment="1">
      <alignment horizontal="left"/>
    </xf>
    <xf numFmtId="0" fontId="5" fillId="0" borderId="0" xfId="0" applyFont="1"/>
    <xf numFmtId="0" fontId="2" fillId="0" borderId="0" xfId="0" applyFont="1" applyAlignment="1">
      <alignment horizontal="center"/>
    </xf>
    <xf numFmtId="0" fontId="2" fillId="0" borderId="0" xfId="0" applyFont="1"/>
    <xf numFmtId="0" fontId="0" fillId="0" borderId="0" xfId="0" applyProtection="1">
      <protection locked="0"/>
    </xf>
    <xf numFmtId="0" fontId="3" fillId="2" borderId="1" xfId="0" applyFont="1" applyFill="1" applyBorder="1" applyProtection="1">
      <protection locked="0"/>
    </xf>
    <xf numFmtId="0" fontId="0" fillId="0" borderId="0" xfId="0" pivotButton="1" applyProtection="1">
      <protection locked="0"/>
    </xf>
    <xf numFmtId="164" fontId="0" fillId="0" borderId="0" xfId="1" applyNumberFormat="1" applyFont="1" applyAlignment="1" applyProtection="1">
      <protection locked="0"/>
    </xf>
    <xf numFmtId="0" fontId="0" fillId="0" borderId="0" xfId="0" applyAlignment="1">
      <alignment horizontal="left"/>
    </xf>
    <xf numFmtId="0" fontId="7" fillId="0" borderId="0" xfId="0" applyFont="1" applyAlignment="1">
      <alignment horizontal="center"/>
    </xf>
    <xf numFmtId="0" fontId="7" fillId="0" borderId="0" xfId="0" applyFont="1" applyAlignment="1">
      <alignment horizontal="left"/>
    </xf>
    <xf numFmtId="14" fontId="0" fillId="0" borderId="0" xfId="0" applyNumberFormat="1" applyAlignment="1">
      <alignment horizontal="right"/>
    </xf>
    <xf numFmtId="165" fontId="0" fillId="0" borderId="0" xfId="0" applyNumberFormat="1"/>
    <xf numFmtId="0" fontId="0" fillId="0" borderId="0" xfId="0" pivotButton="1"/>
    <xf numFmtId="0" fontId="4" fillId="0" borderId="0" xfId="3"/>
    <xf numFmtId="0" fontId="3" fillId="0" borderId="4" xfId="0" applyFont="1" applyBorder="1"/>
    <xf numFmtId="0" fontId="0" fillId="0" borderId="5" xfId="0" applyBorder="1"/>
    <xf numFmtId="0" fontId="3" fillId="0" borderId="5" xfId="0" applyFont="1" applyBorder="1"/>
    <xf numFmtId="0" fontId="0" fillId="0" borderId="4" xfId="0" applyBorder="1"/>
    <xf numFmtId="0" fontId="3" fillId="2" borderId="6" xfId="0" applyFont="1" applyFill="1" applyBorder="1"/>
    <xf numFmtId="0" fontId="4" fillId="0" borderId="0" xfId="3" applyAlignment="1">
      <alignment horizontal="left" vertical="center" indent="1"/>
    </xf>
    <xf numFmtId="0" fontId="10" fillId="0" borderId="0" xfId="0" applyFont="1" applyAlignment="1">
      <alignment vertical="center" wrapText="1"/>
    </xf>
    <xf numFmtId="0" fontId="11" fillId="0" borderId="0" xfId="0" applyFont="1" applyAlignment="1">
      <alignment vertical="center"/>
    </xf>
    <xf numFmtId="0" fontId="13" fillId="0" borderId="0" xfId="3" applyFont="1" applyAlignment="1">
      <alignment vertical="center"/>
    </xf>
    <xf numFmtId="0" fontId="0" fillId="0" borderId="0" xfId="0" applyAlignment="1">
      <alignment vertical="center" wrapText="1"/>
    </xf>
    <xf numFmtId="0" fontId="0" fillId="4" borderId="0" xfId="0" applyFill="1"/>
    <xf numFmtId="0" fontId="0" fillId="5" borderId="0" xfId="0" applyFill="1"/>
    <xf numFmtId="0" fontId="0" fillId="5" borderId="0" xfId="0" applyFill="1" applyAlignment="1">
      <alignment vertical="center"/>
    </xf>
    <xf numFmtId="0" fontId="3" fillId="5" borderId="0" xfId="0" applyFont="1" applyFill="1"/>
    <xf numFmtId="0" fontId="0" fillId="5" borderId="0" xfId="0" applyFill="1" applyAlignment="1">
      <alignment vertical="center" wrapText="1"/>
    </xf>
    <xf numFmtId="0" fontId="4" fillId="5" borderId="0" xfId="3" applyFill="1" applyBorder="1" applyAlignment="1">
      <alignment horizontal="left" vertical="center" indent="1"/>
    </xf>
    <xf numFmtId="0" fontId="4" fillId="0" borderId="0" xfId="3" applyFill="1" applyBorder="1" applyAlignment="1">
      <alignment horizontal="left" vertical="center" indent="1"/>
    </xf>
    <xf numFmtId="0" fontId="2" fillId="0" borderId="0" xfId="0" applyFont="1" applyAlignment="1">
      <alignment horizontal="right"/>
    </xf>
    <xf numFmtId="0" fontId="9" fillId="3" borderId="0" xfId="0" applyFont="1" applyFill="1"/>
    <xf numFmtId="0" fontId="12" fillId="5" borderId="0" xfId="0" applyFont="1" applyFill="1" applyAlignment="1">
      <alignment vertical="center"/>
    </xf>
    <xf numFmtId="0" fontId="9" fillId="3" borderId="2" xfId="0" applyFont="1" applyFill="1" applyBorder="1"/>
    <xf numFmtId="0" fontId="9" fillId="3" borderId="3" xfId="0" applyFont="1" applyFill="1" applyBorder="1"/>
    <xf numFmtId="0" fontId="8" fillId="0" borderId="0" xfId="0" applyFont="1" applyAlignment="1">
      <alignment horizontal="left" vertical="center"/>
    </xf>
    <xf numFmtId="0" fontId="5" fillId="4" borderId="0" xfId="0" applyFont="1" applyFill="1" applyAlignment="1">
      <alignment horizontal="left"/>
    </xf>
    <xf numFmtId="0" fontId="5" fillId="4" borderId="0" xfId="0" applyFont="1" applyFill="1"/>
    <xf numFmtId="0" fontId="13" fillId="4" borderId="0" xfId="3" applyFont="1" applyFill="1" applyAlignment="1">
      <alignment vertical="center"/>
    </xf>
    <xf numFmtId="0" fontId="14" fillId="0" borderId="0" xfId="3" applyFont="1"/>
    <xf numFmtId="0" fontId="15" fillId="0" borderId="0" xfId="0" applyFont="1"/>
    <xf numFmtId="0" fontId="11" fillId="4" borderId="0" xfId="0" applyFont="1" applyFill="1" applyAlignment="1">
      <alignment vertical="center"/>
    </xf>
    <xf numFmtId="0" fontId="10" fillId="0" borderId="0" xfId="0" applyFont="1"/>
    <xf numFmtId="0" fontId="19" fillId="3" borderId="0" xfId="0" applyFont="1" applyFill="1" applyAlignment="1">
      <alignment horizontal="center" vertical="center"/>
    </xf>
    <xf numFmtId="0" fontId="20" fillId="3" borderId="0" xfId="0" applyFont="1" applyFill="1"/>
    <xf numFmtId="0" fontId="10" fillId="5" borderId="0" xfId="0" applyFont="1" applyFill="1"/>
    <xf numFmtId="0" fontId="21" fillId="6" borderId="7" xfId="0" applyFont="1" applyFill="1" applyBorder="1" applyAlignment="1">
      <alignment horizontal="left"/>
    </xf>
    <xf numFmtId="0" fontId="21" fillId="6" borderId="7" xfId="0" applyFont="1" applyFill="1" applyBorder="1" applyAlignment="1">
      <alignment horizontal="center"/>
    </xf>
    <xf numFmtId="0" fontId="21" fillId="6" borderId="0" xfId="0" applyFont="1" applyFill="1" applyAlignment="1">
      <alignment horizontal="left"/>
    </xf>
    <xf numFmtId="0" fontId="21" fillId="6" borderId="0" xfId="0" applyFont="1" applyFill="1" applyAlignment="1">
      <alignment horizontal="center"/>
    </xf>
    <xf numFmtId="0" fontId="10" fillId="5" borderId="0" xfId="0" applyFont="1" applyFill="1" applyAlignment="1">
      <alignment vertical="center"/>
    </xf>
    <xf numFmtId="0" fontId="22" fillId="5" borderId="0" xfId="3" applyFont="1" applyFill="1" applyBorder="1" applyAlignment="1">
      <alignment vertical="center" wrapText="1"/>
    </xf>
    <xf numFmtId="0" fontId="23" fillId="5" borderId="0" xfId="0" applyFont="1" applyFill="1" applyAlignment="1">
      <alignment horizontal="center" vertical="center"/>
    </xf>
    <xf numFmtId="0" fontId="23" fillId="5" borderId="0" xfId="0" quotePrefix="1" applyFont="1" applyFill="1" applyAlignment="1">
      <alignment horizontal="center" vertical="center"/>
    </xf>
    <xf numFmtId="9" fontId="23" fillId="5" borderId="0" xfId="2" applyFont="1" applyFill="1" applyBorder="1" applyAlignment="1">
      <alignment horizontal="center" vertical="center"/>
    </xf>
    <xf numFmtId="0" fontId="17" fillId="6" borderId="2" xfId="0" applyFont="1" applyFill="1" applyBorder="1" applyAlignment="1">
      <alignment horizontal="left" wrapText="1"/>
    </xf>
    <xf numFmtId="0" fontId="23" fillId="5" borderId="2" xfId="0" applyFont="1" applyFill="1" applyBorder="1" applyAlignment="1">
      <alignment horizontal="center" vertical="center"/>
    </xf>
    <xf numFmtId="9" fontId="23" fillId="5" borderId="2" xfId="2" quotePrefix="1" applyFont="1" applyFill="1" applyBorder="1" applyAlignment="1">
      <alignment horizontal="center" vertical="center"/>
    </xf>
    <xf numFmtId="0" fontId="22" fillId="5" borderId="2" xfId="3" applyFont="1" applyFill="1" applyBorder="1" applyAlignment="1">
      <alignment vertical="center" wrapText="1"/>
    </xf>
    <xf numFmtId="0" fontId="23" fillId="5" borderId="2" xfId="0" quotePrefix="1" applyFont="1" applyFill="1" applyBorder="1" applyAlignment="1">
      <alignment horizontal="center" vertical="center"/>
    </xf>
    <xf numFmtId="9" fontId="23" fillId="5" borderId="2" xfId="2" applyFont="1" applyFill="1" applyBorder="1" applyAlignment="1">
      <alignment horizontal="center" vertical="center"/>
    </xf>
    <xf numFmtId="0" fontId="24" fillId="5" borderId="0" xfId="0" applyFont="1" applyFill="1"/>
    <xf numFmtId="0" fontId="25" fillId="5" borderId="0" xfId="0" applyFont="1" applyFill="1" applyAlignment="1">
      <alignment horizontal="center"/>
    </xf>
    <xf numFmtId="0" fontId="25" fillId="5" borderId="0" xfId="0" applyFont="1" applyFill="1"/>
    <xf numFmtId="0" fontId="25" fillId="5" borderId="0" xfId="0" applyFont="1" applyFill="1" applyAlignment="1">
      <alignment horizontal="right"/>
    </xf>
    <xf numFmtId="0" fontId="22" fillId="5" borderId="0" xfId="3" applyFont="1" applyFill="1" applyAlignment="1">
      <alignment horizontal="left" vertical="center" indent="1"/>
    </xf>
    <xf numFmtId="0" fontId="18" fillId="3" borderId="0" xfId="0" applyFont="1" applyFill="1" applyAlignment="1">
      <alignment horizontal="left" vertical="center" indent="1"/>
    </xf>
    <xf numFmtId="0" fontId="19" fillId="3" borderId="0" xfId="0" applyFont="1" applyFill="1" applyAlignment="1">
      <alignment horizontal="left" vertical="center" indent="1"/>
    </xf>
    <xf numFmtId="0" fontId="16" fillId="4" borderId="0" xfId="0" applyFont="1" applyFill="1"/>
    <xf numFmtId="9" fontId="19" fillId="3" borderId="0" xfId="2" applyFont="1" applyFill="1" applyAlignment="1">
      <alignment horizontal="center" vertical="center"/>
    </xf>
    <xf numFmtId="0" fontId="26" fillId="0" borderId="0" xfId="0" applyFont="1"/>
    <xf numFmtId="0" fontId="24" fillId="5" borderId="0" xfId="0" applyFont="1" applyFill="1" applyAlignment="1">
      <alignment vertical="center"/>
    </xf>
    <xf numFmtId="0" fontId="29" fillId="5" borderId="0" xfId="3" applyFont="1" applyFill="1" applyAlignment="1">
      <alignment horizontal="left" vertical="center"/>
    </xf>
    <xf numFmtId="166" fontId="0" fillId="9" borderId="0" xfId="0" applyNumberFormat="1" applyFill="1" applyAlignment="1">
      <alignment horizontal="right"/>
    </xf>
    <xf numFmtId="167" fontId="0" fillId="9" borderId="0" xfId="0" applyNumberFormat="1" applyFill="1" applyAlignment="1">
      <alignment horizontal="right"/>
    </xf>
    <xf numFmtId="0" fontId="4" fillId="9" borderId="0" xfId="3" applyFill="1"/>
    <xf numFmtId="0" fontId="30" fillId="7" borderId="0" xfId="0" applyFont="1" applyFill="1"/>
    <xf numFmtId="0" fontId="30" fillId="0" borderId="0" xfId="0" applyFont="1" applyAlignment="1">
      <alignment horizontal="left"/>
    </xf>
    <xf numFmtId="0" fontId="30" fillId="0" borderId="0" xfId="0" applyFont="1"/>
    <xf numFmtId="0" fontId="30" fillId="0" borderId="0" xfId="0" applyFont="1" applyAlignment="1">
      <alignment horizontal="left" indent="1"/>
    </xf>
    <xf numFmtId="0" fontId="30" fillId="7" borderId="0" xfId="0" applyFont="1" applyFill="1" applyAlignment="1">
      <alignment horizontal="left"/>
    </xf>
    <xf numFmtId="0" fontId="10" fillId="5" borderId="0" xfId="0" applyFont="1" applyFill="1" applyAlignment="1">
      <alignment horizontal="left" vertical="center" wrapText="1"/>
    </xf>
    <xf numFmtId="0" fontId="6" fillId="3" borderId="0" xfId="0" applyFont="1" applyFill="1" applyAlignment="1">
      <alignment wrapText="1"/>
    </xf>
    <xf numFmtId="14" fontId="6" fillId="3" borderId="0" xfId="0" applyNumberFormat="1" applyFont="1" applyFill="1" applyAlignment="1">
      <alignment horizontal="left" wrapText="1"/>
    </xf>
    <xf numFmtId="0" fontId="2" fillId="3" borderId="0" xfId="0" applyFont="1" applyFill="1" applyAlignment="1">
      <alignment wrapText="1"/>
    </xf>
    <xf numFmtId="165" fontId="6" fillId="3" borderId="0" xfId="0" applyNumberFormat="1" applyFont="1" applyFill="1" applyAlignment="1">
      <alignment wrapText="1"/>
    </xf>
    <xf numFmtId="0" fontId="2" fillId="7" borderId="0" xfId="0" applyFont="1" applyFill="1" applyAlignment="1">
      <alignment horizontal="left" wrapText="1"/>
    </xf>
    <xf numFmtId="0" fontId="28" fillId="8" borderId="0" xfId="4" applyFont="1" applyFill="1" applyAlignment="1">
      <alignment horizontal="left" vertical="center" wrapText="1"/>
    </xf>
    <xf numFmtId="0" fontId="3" fillId="7" borderId="0" xfId="0" applyFont="1" applyFill="1" applyAlignment="1">
      <alignment horizontal="left" wrapText="1"/>
    </xf>
  </cellXfs>
  <cellStyles count="5">
    <cellStyle name="Comma" xfId="1" builtinId="3"/>
    <cellStyle name="Hyperlink" xfId="3" builtinId="8"/>
    <cellStyle name="Normal" xfId="0" builtinId="0"/>
    <cellStyle name="Normal 2" xfId="4" xr:uid="{BD810868-9732-412D-9C84-0C67DFBF12F5}"/>
    <cellStyle name="Percent" xfId="2" builtinId="5"/>
  </cellStyles>
  <dxfs count="46">
    <dxf>
      <protection locked="0"/>
    </dxf>
    <dxf>
      <protection locked="0"/>
    </dxf>
    <dxf>
      <protection locked="0"/>
    </dxf>
    <dxf>
      <protection locked="0"/>
    </dxf>
    <dxf>
      <protection locked="0"/>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ill>
        <patternFill patternType="solid">
          <bgColor rgb="FF25234A"/>
        </patternFill>
      </fill>
    </dxf>
    <dxf>
      <fill>
        <patternFill patternType="solid">
          <bgColor rgb="FF25234A"/>
        </patternFill>
      </fill>
    </dxf>
    <dxf>
      <font>
        <name val="Aptos"/>
        <scheme val="none"/>
      </font>
    </dxf>
    <dxf>
      <font>
        <name val="Aptos"/>
        <scheme val="none"/>
      </font>
    </dxf>
    <dxf>
      <font>
        <name val="Aptos"/>
        <scheme val="none"/>
      </font>
    </dxf>
    <dxf>
      <font>
        <name val="Aptos"/>
        <scheme val="none"/>
      </font>
    </dxf>
    <dxf>
      <font>
        <name val="Aptos"/>
        <scheme val="none"/>
      </font>
    </dxf>
    <dxf>
      <fill>
        <patternFill patternType="solid">
          <bgColor rgb="FF25234A"/>
        </patternFill>
      </fill>
    </dxf>
    <dxf>
      <fill>
        <patternFill patternType="solid">
          <bgColor rgb="FF25234A"/>
        </patternFill>
      </fill>
    </dxf>
    <dxf>
      <font>
        <name val="Aptos"/>
        <scheme val="none"/>
      </font>
    </dxf>
    <dxf>
      <font>
        <name val="Aptos"/>
        <scheme val="none"/>
      </font>
    </dxf>
    <dxf>
      <font>
        <name val="Aptos"/>
        <scheme val="none"/>
      </font>
    </dxf>
    <dxf>
      <font>
        <name val="Aptos"/>
        <scheme val="none"/>
      </font>
    </dxf>
    <dxf>
      <font>
        <name val="Aptos"/>
        <scheme val="none"/>
      </font>
    </dxf>
    <dxf>
      <fill>
        <patternFill patternType="solid">
          <bgColor rgb="FF25234A"/>
        </patternFill>
      </fill>
    </dxf>
    <dxf>
      <fill>
        <patternFill patternType="solid">
          <bgColor rgb="FF25234A"/>
        </patternFill>
      </fill>
    </dxf>
    <dxf>
      <font>
        <name val="Aptos"/>
        <scheme val="none"/>
      </font>
    </dxf>
    <dxf>
      <font>
        <name val="Aptos"/>
        <scheme val="none"/>
      </font>
    </dxf>
    <dxf>
      <font>
        <name val="Aptos"/>
        <scheme val="none"/>
      </font>
    </dxf>
    <dxf>
      <font>
        <name val="Aptos"/>
        <scheme val="none"/>
      </font>
    </dxf>
    <dxf>
      <font>
        <name val="Aptos"/>
        <scheme val="none"/>
      </font>
    </dxf>
    <dxf>
      <font>
        <name val="Aptos"/>
        <scheme val="none"/>
      </font>
    </dxf>
    <dxf>
      <fill>
        <patternFill patternType="solid">
          <bgColor rgb="FF25234A"/>
        </patternFill>
      </fill>
    </dxf>
    <dxf>
      <fill>
        <patternFill patternType="solid">
          <bgColor rgb="FF25234A"/>
        </patternFill>
      </fill>
    </dxf>
    <dxf>
      <fill>
        <patternFill patternType="solid">
          <bgColor rgb="FF25234A"/>
        </patternFill>
      </fill>
    </dxf>
    <dxf>
      <fill>
        <patternFill patternType="solid">
          <bgColor rgb="FF25234A"/>
        </patternFill>
      </fill>
    </dxf>
    <dxf>
      <font>
        <name val="Aptos"/>
        <scheme val="none"/>
      </font>
    </dxf>
    <dxf>
      <font>
        <name val="Aptos"/>
        <scheme val="none"/>
      </font>
    </dxf>
    <dxf>
      <font>
        <name val="Aptos"/>
        <scheme val="none"/>
      </font>
    </dxf>
    <dxf>
      <font>
        <name val="Aptos"/>
        <scheme val="none"/>
      </font>
    </dxf>
    <dxf>
      <font>
        <name val="Aptos"/>
        <scheme val="none"/>
      </font>
    </dxf>
    <dxf>
      <fill>
        <patternFill patternType="solid">
          <bgColor rgb="FF25234A"/>
        </patternFill>
      </fill>
    </dxf>
    <dxf>
      <fill>
        <patternFill patternType="solid">
          <bgColor rgb="FF25234A"/>
        </patternFill>
      </fill>
    </dxf>
    <dxf>
      <font>
        <b/>
        <color theme="1"/>
      </font>
      <border>
        <bottom style="thin">
          <color theme="4"/>
        </bottom>
        <vertical/>
        <horizontal/>
      </border>
    </dxf>
    <dxf>
      <font>
        <color theme="1"/>
      </font>
      <border>
        <left style="thin">
          <color rgb="FF0081FF"/>
        </left>
        <right style="thin">
          <color rgb="FF0081FF"/>
        </right>
        <top style="thin">
          <color rgb="FF0081FF"/>
        </top>
        <bottom style="thin">
          <color rgb="FF0081FF"/>
        </bottom>
        <vertical/>
        <horizontal/>
      </border>
    </dxf>
  </dxfs>
  <tableStyles count="1" defaultTableStyle="TableStyleMedium2" defaultPivotStyle="PivotStyleLight16">
    <tableStyle name="SlicerStyleDark1 2" pivot="0" table="0" count="10" xr9:uid="{17F32475-B59B-4D7F-B9B8-848833208463}">
      <tableStyleElement type="wholeTable" dxfId="45"/>
      <tableStyleElement type="headerRow" dxfId="44"/>
    </tableStyle>
  </tableStyles>
  <colors>
    <mruColors>
      <color rgb="FFF3F3F4"/>
      <color rgb="FF25234A"/>
      <color rgb="FF0081FF"/>
      <color rgb="FFB7DBFF"/>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theme="4" tint="-0.249977111117893"/>
          </font>
          <fill>
            <patternFill patternType="solid">
              <fgColor theme="4" tint="0.59999389629810485"/>
              <bgColor theme="4" tint="0.59999389629810485"/>
            </patternFill>
          </fill>
          <border>
            <left style="thin">
              <color theme="4" tint="0.59999389629810485"/>
            </left>
            <right style="thin">
              <color theme="4" tint="0.59999389629810485"/>
            </right>
            <top style="thin">
              <color theme="4" tint="0.59999389629810485"/>
            </top>
            <bottom style="thin">
              <color theme="4" tint="0.59999389629810485"/>
            </bottom>
            <vertical/>
            <horizontal/>
          </border>
        </dxf>
        <dxf>
          <font>
            <color theme="0"/>
          </font>
          <fill>
            <patternFill patternType="solid">
              <fgColor theme="4"/>
              <bgColor rgb="FF25234A"/>
            </patternFill>
          </fill>
          <border>
            <left style="thin">
              <color theme="4"/>
            </left>
            <right style="thin">
              <color theme="4"/>
            </right>
            <top style="thin">
              <color theme="4"/>
            </top>
            <bottom style="thin">
              <color theme="4"/>
            </bottom>
            <vertical/>
            <horizontal/>
          </border>
        </dxf>
        <dxf>
          <font>
            <color rgb="FF959595"/>
          </font>
          <fill>
            <patternFill patternType="solid">
              <fgColor rgb="FFDFDFDF"/>
              <bgColor rgb="FFDFDFDF"/>
            </patternFill>
          </fill>
          <border>
            <left style="thin">
              <color rgb="FFDFDFDF"/>
            </left>
            <right style="thin">
              <color rgb="FFDFDFDF"/>
            </right>
            <top style="thin">
              <color rgb="FFDFDFDF"/>
            </top>
            <bottom style="thin">
              <color rgb="FFDFDFDF"/>
            </bottom>
            <vertical/>
            <horizontal/>
          </border>
        </dxf>
        <dxf>
          <font>
            <color rgb="FF000000"/>
          </font>
          <fill>
            <patternFill patternType="solid">
              <fgColor rgb="FFC0C0C0"/>
              <bgColor rgb="FFC0C0C0"/>
            </patternFill>
          </fill>
          <border>
            <left style="thin">
              <color rgb="FFC0C0C0"/>
            </left>
            <right style="thin">
              <color rgb="FFC0C0C0"/>
            </right>
            <top style="thin">
              <color rgb="FFC0C0C0"/>
            </top>
            <bottom style="thin">
              <color rgb="FFC0C0C0"/>
            </bottom>
            <vertical/>
            <horizontal/>
          </border>
        </dxf>
      </x14:dxfs>
    </ext>
    <ext xmlns:x14="http://schemas.microsoft.com/office/spreadsheetml/2009/9/main" uri="{EB79DEF2-80B8-43e5-95BD-54CBDDF9020C}">
      <x14:slicerStyles defaultSlicerStyle="SlicerStyleLight1">
        <x14:slicerStyle name="SlicerStyleDark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2.xml"/><Relationship Id="rId13"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sharedStrings" Target="sharedStrings.xml"/><Relationship Id="rId5" Type="http://schemas.openxmlformats.org/officeDocument/2006/relationships/pivotCacheDefinition" Target="pivotCache/pivotCacheDefinition1.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3" Type="http://schemas.openxmlformats.org/officeDocument/2006/relationships/image" Target="../media/image2.png"/><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image" Target="../media/image3.sv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solidFill>
                  <a:srgbClr val="25234A"/>
                </a:solidFill>
              </a:rPr>
              <a:t>Leads by State</a:t>
            </a:r>
          </a:p>
        </c:rich>
      </c:tx>
      <c:layout>
        <c:manualLayout>
          <c:xMode val="edge"/>
          <c:yMode val="edge"/>
          <c:x val="0.40069961076264932"/>
          <c:y val="1.108033240997229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1.3021312541294035E-3"/>
          <c:y val="2.1584836521473597E-3"/>
          <c:w val="0.99869791666666663"/>
          <c:h val="0.99784126975493137"/>
        </c:manualLayout>
      </c:layout>
      <c:bubbleChart>
        <c:varyColors val="0"/>
        <c:ser>
          <c:idx val="0"/>
          <c:order val="0"/>
          <c:spPr>
            <a:solidFill>
              <a:schemeClr val="accent2">
                <a:alpha val="75000"/>
              </a:schemeClr>
            </a:solidFill>
            <a:ln w="25400">
              <a:noFill/>
            </a:ln>
            <a:effectLst/>
          </c:spPr>
          <c:invertIfNegative val="0"/>
          <c:dPt>
            <c:idx val="30"/>
            <c:invertIfNegative val="0"/>
            <c:bubble3D val="0"/>
            <c:spPr>
              <a:solidFill>
                <a:schemeClr val="accent2">
                  <a:alpha val="75000"/>
                </a:schemeClr>
              </a:solidFill>
              <a:ln>
                <a:noFill/>
              </a:ln>
              <a:effectLst/>
            </c:spPr>
            <c:extLst>
              <c:ext xmlns:c16="http://schemas.microsoft.com/office/drawing/2014/chart" uri="{C3380CC4-5D6E-409C-BE32-E72D297353CC}">
                <c16:uniqueId val="{00000001-BF06-4438-A6DA-D536B6494857}"/>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mn-lt"/>
                    <a:ea typeface="+mn-ea"/>
                    <a:cs typeface="+mn-cs"/>
                  </a:defRPr>
                </a:pPr>
                <a:endParaRPr lang="en-US"/>
              </a:p>
            </c:txPr>
            <c:dLblPos val="ctr"/>
            <c:showLegendKey val="0"/>
            <c:showVal val="0"/>
            <c:showCatName val="0"/>
            <c:showSerName val="0"/>
            <c:showPercent val="0"/>
            <c:showBubbleSize val="1"/>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'Scores &amp; Data (Hide)'!$M$2:$M$50</c:f>
              <c:numCache>
                <c:formatCode>General</c:formatCode>
                <c:ptCount val="49"/>
                <c:pt idx="0">
                  <c:v>6.74</c:v>
                </c:pt>
                <c:pt idx="1">
                  <c:v>1.1299999999999999</c:v>
                </c:pt>
                <c:pt idx="2">
                  <c:v>2.02</c:v>
                </c:pt>
                <c:pt idx="3">
                  <c:v>5.62</c:v>
                </c:pt>
                <c:pt idx="4">
                  <c:v>0.71</c:v>
                </c:pt>
                <c:pt idx="5">
                  <c:v>3.28</c:v>
                </c:pt>
                <c:pt idx="6">
                  <c:v>9.6999999999999993</c:v>
                </c:pt>
                <c:pt idx="7">
                  <c:v>7.86</c:v>
                </c:pt>
                <c:pt idx="8">
                  <c:v>7.38</c:v>
                </c:pt>
                <c:pt idx="9">
                  <c:v>3.8</c:v>
                </c:pt>
                <c:pt idx="10">
                  <c:v>1.95</c:v>
                </c:pt>
                <c:pt idx="11">
                  <c:v>6.11</c:v>
                </c:pt>
                <c:pt idx="12">
                  <c:v>6.65</c:v>
                </c:pt>
                <c:pt idx="13">
                  <c:v>5.31</c:v>
                </c:pt>
                <c:pt idx="14">
                  <c:v>4.53</c:v>
                </c:pt>
                <c:pt idx="15">
                  <c:v>5.63</c:v>
                </c:pt>
                <c:pt idx="16">
                  <c:v>9.1999999999999993</c:v>
                </c:pt>
                <c:pt idx="17">
                  <c:v>9.6999999999999993</c:v>
                </c:pt>
                <c:pt idx="18">
                  <c:v>9.6999999999999993</c:v>
                </c:pt>
                <c:pt idx="19">
                  <c:v>6.8</c:v>
                </c:pt>
                <c:pt idx="20">
                  <c:v>5.17</c:v>
                </c:pt>
                <c:pt idx="21">
                  <c:v>6.2</c:v>
                </c:pt>
                <c:pt idx="22">
                  <c:v>5.55</c:v>
                </c:pt>
                <c:pt idx="23">
                  <c:v>2.87</c:v>
                </c:pt>
                <c:pt idx="24">
                  <c:v>4.38</c:v>
                </c:pt>
                <c:pt idx="25">
                  <c:v>1.37</c:v>
                </c:pt>
                <c:pt idx="26">
                  <c:v>8.4600000000000009</c:v>
                </c:pt>
                <c:pt idx="27">
                  <c:v>9.6999999999999993</c:v>
                </c:pt>
                <c:pt idx="28">
                  <c:v>3.1</c:v>
                </c:pt>
                <c:pt idx="29">
                  <c:v>8.4600000000000009</c:v>
                </c:pt>
                <c:pt idx="30">
                  <c:v>8.15</c:v>
                </c:pt>
                <c:pt idx="31">
                  <c:v>4.3</c:v>
                </c:pt>
                <c:pt idx="32">
                  <c:v>7.2</c:v>
                </c:pt>
                <c:pt idx="33">
                  <c:v>4.75</c:v>
                </c:pt>
                <c:pt idx="34">
                  <c:v>1</c:v>
                </c:pt>
                <c:pt idx="35">
                  <c:v>8.06</c:v>
                </c:pt>
                <c:pt idx="36">
                  <c:v>9.6999999999999993</c:v>
                </c:pt>
                <c:pt idx="37">
                  <c:v>7.82</c:v>
                </c:pt>
                <c:pt idx="38">
                  <c:v>4.2699999999999996</c:v>
                </c:pt>
                <c:pt idx="39">
                  <c:v>6.75</c:v>
                </c:pt>
                <c:pt idx="40">
                  <c:v>4.4800000000000004</c:v>
                </c:pt>
                <c:pt idx="41">
                  <c:v>2.2000000000000002</c:v>
                </c:pt>
                <c:pt idx="42">
                  <c:v>7.8</c:v>
                </c:pt>
                <c:pt idx="43">
                  <c:v>8.11</c:v>
                </c:pt>
                <c:pt idx="44">
                  <c:v>1.3</c:v>
                </c:pt>
                <c:pt idx="45">
                  <c:v>7.65</c:v>
                </c:pt>
                <c:pt idx="46">
                  <c:v>6</c:v>
                </c:pt>
                <c:pt idx="47">
                  <c:v>3.1</c:v>
                </c:pt>
                <c:pt idx="48">
                  <c:v>9.6999999999999993</c:v>
                </c:pt>
              </c:numCache>
            </c:numRef>
          </c:xVal>
          <c:yVal>
            <c:numRef>
              <c:f>'Scores &amp; Data (Hide)'!$N$2:$N$50</c:f>
              <c:numCache>
                <c:formatCode>General</c:formatCode>
                <c:ptCount val="49"/>
                <c:pt idx="0">
                  <c:v>3.45</c:v>
                </c:pt>
                <c:pt idx="1">
                  <c:v>2.1</c:v>
                </c:pt>
                <c:pt idx="2">
                  <c:v>4.25</c:v>
                </c:pt>
                <c:pt idx="3">
                  <c:v>4</c:v>
                </c:pt>
                <c:pt idx="4">
                  <c:v>5.5</c:v>
                </c:pt>
                <c:pt idx="5">
                  <c:v>5.7</c:v>
                </c:pt>
                <c:pt idx="6">
                  <c:v>6.55</c:v>
                </c:pt>
                <c:pt idx="7">
                  <c:v>2.0499999999999998</c:v>
                </c:pt>
                <c:pt idx="8">
                  <c:v>3.55</c:v>
                </c:pt>
                <c:pt idx="9">
                  <c:v>0.65</c:v>
                </c:pt>
                <c:pt idx="10">
                  <c:v>7.8</c:v>
                </c:pt>
                <c:pt idx="11">
                  <c:v>6.05</c:v>
                </c:pt>
                <c:pt idx="12">
                  <c:v>6.11</c:v>
                </c:pt>
                <c:pt idx="13">
                  <c:v>6.75</c:v>
                </c:pt>
                <c:pt idx="14">
                  <c:v>5.4</c:v>
                </c:pt>
                <c:pt idx="15">
                  <c:v>2.7</c:v>
                </c:pt>
                <c:pt idx="16">
                  <c:v>8.9499999999999993</c:v>
                </c:pt>
                <c:pt idx="17">
                  <c:v>4.6399999999999997</c:v>
                </c:pt>
                <c:pt idx="18">
                  <c:v>7.83</c:v>
                </c:pt>
                <c:pt idx="19">
                  <c:v>7.24</c:v>
                </c:pt>
                <c:pt idx="20">
                  <c:v>8.1999999999999993</c:v>
                </c:pt>
                <c:pt idx="21">
                  <c:v>3.35</c:v>
                </c:pt>
                <c:pt idx="22">
                  <c:v>5.3</c:v>
                </c:pt>
                <c:pt idx="23">
                  <c:v>8.9</c:v>
                </c:pt>
                <c:pt idx="24">
                  <c:v>6.5</c:v>
                </c:pt>
                <c:pt idx="25">
                  <c:v>6.35</c:v>
                </c:pt>
                <c:pt idx="26">
                  <c:v>9.35</c:v>
                </c:pt>
                <c:pt idx="27">
                  <c:v>5.9</c:v>
                </c:pt>
                <c:pt idx="28">
                  <c:v>4.05</c:v>
                </c:pt>
                <c:pt idx="29">
                  <c:v>7.7</c:v>
                </c:pt>
                <c:pt idx="30">
                  <c:v>4.75</c:v>
                </c:pt>
                <c:pt idx="31">
                  <c:v>8.8000000000000007</c:v>
                </c:pt>
                <c:pt idx="32">
                  <c:v>6.32</c:v>
                </c:pt>
                <c:pt idx="33">
                  <c:v>4.25</c:v>
                </c:pt>
                <c:pt idx="34">
                  <c:v>8.25</c:v>
                </c:pt>
                <c:pt idx="35">
                  <c:v>6.78</c:v>
                </c:pt>
                <c:pt idx="36">
                  <c:v>7.2</c:v>
                </c:pt>
                <c:pt idx="37">
                  <c:v>4</c:v>
                </c:pt>
                <c:pt idx="38">
                  <c:v>7.65</c:v>
                </c:pt>
                <c:pt idx="39">
                  <c:v>4.5</c:v>
                </c:pt>
                <c:pt idx="40">
                  <c:v>2.6</c:v>
                </c:pt>
                <c:pt idx="41">
                  <c:v>5.95</c:v>
                </c:pt>
                <c:pt idx="42">
                  <c:v>9.35</c:v>
                </c:pt>
                <c:pt idx="43">
                  <c:v>5.51</c:v>
                </c:pt>
                <c:pt idx="44">
                  <c:v>9.5</c:v>
                </c:pt>
                <c:pt idx="45">
                  <c:v>5.65</c:v>
                </c:pt>
                <c:pt idx="46">
                  <c:v>7.7</c:v>
                </c:pt>
                <c:pt idx="47">
                  <c:v>7.3</c:v>
                </c:pt>
                <c:pt idx="48">
                  <c:v>4</c:v>
                </c:pt>
              </c:numCache>
            </c:numRef>
          </c:yVal>
          <c:bubbleSize>
            <c:numRef>
              <c:f>'Scores &amp; Data (Hide)'!$P$2:$P$50</c:f>
              <c:numCache>
                <c:formatCode>_(* #,##0_);_(* \(#,##0\);_(* "-"??_);_(@_)</c:formatCode>
                <c:ptCount val="49"/>
                <c:pt idx="0">
                  <c:v>0</c:v>
                </c:pt>
                <c:pt idx="1">
                  <c:v>0</c:v>
                </c:pt>
                <c:pt idx="2">
                  <c:v>0</c:v>
                </c:pt>
                <c:pt idx="3">
                  <c:v>0</c:v>
                </c:pt>
                <c:pt idx="4">
                  <c:v>2</c:v>
                </c:pt>
                <c:pt idx="5">
                  <c:v>0</c:v>
                </c:pt>
                <c:pt idx="6">
                  <c:v>0</c:v>
                </c:pt>
                <c:pt idx="7">
                  <c:v>0</c:v>
                </c:pt>
                <c:pt idx="8">
                  <c:v>0</c:v>
                </c:pt>
                <c:pt idx="9">
                  <c:v>1</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1</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numCache>
            </c:numRef>
          </c:bubbleSize>
          <c:bubble3D val="0"/>
          <c:extLst>
            <c:ext xmlns:c15="http://schemas.microsoft.com/office/drawing/2012/chart" uri="{02D57815-91ED-43cb-92C2-25804820EDAC}">
              <c15:filteredSeriesTitle>
                <c15:tx>
                  <c:v>leads by state</c:v>
                </c15:tx>
              </c15:filteredSeriesTitle>
            </c:ext>
            <c:ext xmlns:c16="http://schemas.microsoft.com/office/drawing/2014/chart" uri="{C3380CC4-5D6E-409C-BE32-E72D297353CC}">
              <c16:uniqueId val="{00000000-FE97-4281-A021-288A1ECEACE4}"/>
            </c:ext>
          </c:extLst>
        </c:ser>
        <c:dLbls>
          <c:showLegendKey val="0"/>
          <c:showVal val="0"/>
          <c:showCatName val="0"/>
          <c:showSerName val="0"/>
          <c:showPercent val="0"/>
          <c:showBubbleSize val="0"/>
        </c:dLbls>
        <c:bubbleScale val="90"/>
        <c:showNegBubbles val="0"/>
        <c:axId val="633304400"/>
        <c:axId val="799479120"/>
      </c:bubbleChart>
      <c:valAx>
        <c:axId val="633304400"/>
        <c:scaling>
          <c:orientation val="minMax"/>
          <c:max val="10"/>
          <c:min val="0"/>
        </c:scaling>
        <c:delete val="1"/>
        <c:axPos val="b"/>
        <c:numFmt formatCode="General" sourceLinked="1"/>
        <c:majorTickMark val="out"/>
        <c:minorTickMark val="none"/>
        <c:tickLblPos val="nextTo"/>
        <c:crossAx val="799479120"/>
        <c:crosses val="autoZero"/>
        <c:crossBetween val="midCat"/>
      </c:valAx>
      <c:valAx>
        <c:axId val="799479120"/>
        <c:scaling>
          <c:orientation val="minMax"/>
          <c:max val="10"/>
          <c:min val="0"/>
        </c:scaling>
        <c:delete val="1"/>
        <c:axPos val="l"/>
        <c:numFmt formatCode="General" sourceLinked="1"/>
        <c:majorTickMark val="out"/>
        <c:minorTickMark val="none"/>
        <c:tickLblPos val="nextTo"/>
        <c:crossAx val="633304400"/>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blipFill dpi="0" rotWithShape="1">
      <a:blip xmlns:r="http://schemas.openxmlformats.org/officeDocument/2006/relationships" r:embed="rId3">
        <a:alphaModFix amt="80000"/>
        <a:extLst>
          <a:ext uri="{96DAC541-7B7A-43D3-8B79-37D633B846F1}">
            <asvg:svgBlip xmlns:asvg="http://schemas.microsoft.com/office/drawing/2016/SVG/main" r:embed="rId4"/>
          </a:ext>
        </a:extLst>
      </a:blip>
      <a:srcRect/>
      <a:stretch>
        <a:fillRect/>
      </a:stretch>
    </a:blip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jpeg"/><Relationship Id="rId1" Type="http://schemas.openxmlformats.org/officeDocument/2006/relationships/hyperlink" Target="https://papers.govtech.com/The-State-of-Digital-Identity-2025-143749.html" TargetMode="External"/><Relationship Id="rId6" Type="http://schemas.openxmlformats.org/officeDocument/2006/relationships/image" Target="../media/image5.png"/><Relationship Id="rId5" Type="http://schemas.openxmlformats.org/officeDocument/2006/relationships/image" Target="../media/image4.jpeg"/><Relationship Id="rId4" Type="http://schemas.openxmlformats.org/officeDocument/2006/relationships/hyperlink" Target="https://papers.govtech.com/The-Next-Generation-of-Cloud-Security-143746.html" TargetMode="External"/></Relationships>
</file>

<file path=xl/drawings/drawing1.xml><?xml version="1.0" encoding="utf-8"?>
<xdr:wsDr xmlns:xdr="http://schemas.openxmlformats.org/drawingml/2006/spreadsheetDrawing" xmlns:a="http://schemas.openxmlformats.org/drawingml/2006/main">
  <xdr:twoCellAnchor editAs="oneCell">
    <xdr:from>
      <xdr:col>8</xdr:col>
      <xdr:colOff>28576</xdr:colOff>
      <xdr:row>9</xdr:row>
      <xdr:rowOff>9525</xdr:rowOff>
    </xdr:from>
    <xdr:to>
      <xdr:col>9</xdr:col>
      <xdr:colOff>1327842</xdr:colOff>
      <xdr:row>16</xdr:row>
      <xdr:rowOff>19050</xdr:rowOff>
    </xdr:to>
    <xdr:pic>
      <xdr:nvPicPr>
        <xdr:cNvPr id="2" name="Picture 1" descr="The State of Digital Identity 2025">
          <a:hlinkClick xmlns:r="http://schemas.openxmlformats.org/officeDocument/2006/relationships" r:id="rId1"/>
          <a:extLst>
            <a:ext uri="{FF2B5EF4-FFF2-40B4-BE49-F238E27FC236}">
              <a16:creationId xmlns:a16="http://schemas.microsoft.com/office/drawing/2014/main" id="{EA0969EF-EC4A-84AE-D97E-344BCF3E1C3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15226" y="2552700"/>
          <a:ext cx="1413566" cy="1828800"/>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0</xdr:col>
      <xdr:colOff>142876</xdr:colOff>
      <xdr:row>39</xdr:row>
      <xdr:rowOff>0</xdr:rowOff>
    </xdr:from>
    <xdr:to>
      <xdr:col>7</xdr:col>
      <xdr:colOff>28576</xdr:colOff>
      <xdr:row>48</xdr:row>
      <xdr:rowOff>19050</xdr:rowOff>
    </xdr:to>
    <mc:AlternateContent xmlns:mc="http://schemas.openxmlformats.org/markup-compatibility/2006" xmlns:a14="http://schemas.microsoft.com/office/drawing/2010/main">
      <mc:Choice Requires="a14">
        <xdr:graphicFrame macro="">
          <xdr:nvGraphicFramePr>
            <xdr:cNvPr id="5" name="State">
              <a:extLst>
                <a:ext uri="{FF2B5EF4-FFF2-40B4-BE49-F238E27FC236}">
                  <a16:creationId xmlns:a16="http://schemas.microsoft.com/office/drawing/2014/main" id="{FD104E0C-A091-4E43-9277-7F0DA4BAFAB9}"/>
                </a:ext>
                <a:ext uri="{147F2762-F138-4A5C-976F-8EAC2B608ADB}">
                  <a16:predDERef xmlns:a16="http://schemas.microsoft.com/office/drawing/2014/main" pred="{961E7DBC-E70A-D120-A625-7C7087B00374}"/>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State"/>
            </a:graphicData>
          </a:graphic>
        </xdr:graphicFrame>
      </mc:Choice>
      <mc:Fallback xmlns="">
        <xdr:sp macro="" textlink="">
          <xdr:nvSpPr>
            <xdr:cNvPr id="0" name=""/>
            <xdr:cNvSpPr>
              <a:spLocks noTextEdit="1"/>
            </xdr:cNvSpPr>
          </xdr:nvSpPr>
          <xdr:spPr>
            <a:xfrm>
              <a:off x="142876" y="8829675"/>
              <a:ext cx="5848350" cy="1733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95251</xdr:colOff>
      <xdr:row>21</xdr:row>
      <xdr:rowOff>0</xdr:rowOff>
    </xdr:from>
    <xdr:to>
      <xdr:col>11</xdr:col>
      <xdr:colOff>723901</xdr:colOff>
      <xdr:row>29</xdr:row>
      <xdr:rowOff>57150</xdr:rowOff>
    </xdr:to>
    <mc:AlternateContent xmlns:mc="http://schemas.openxmlformats.org/markup-compatibility/2006" xmlns:a14="http://schemas.microsoft.com/office/drawing/2010/main">
      <mc:Choice Requires="a14">
        <xdr:graphicFrame macro="">
          <xdr:nvGraphicFramePr>
            <xdr:cNvPr id="6" name="Display Title 2">
              <a:extLst>
                <a:ext uri="{FF2B5EF4-FFF2-40B4-BE49-F238E27FC236}">
                  <a16:creationId xmlns:a16="http://schemas.microsoft.com/office/drawing/2014/main" id="{1E67437F-DCAC-49A2-BD79-7FD76E5337E0}"/>
                </a:ext>
              </a:extLst>
            </xdr:cNvPr>
            <xdr:cNvGraphicFramePr>
              <a:graphicFrameLocks/>
            </xdr:cNvGraphicFramePr>
          </xdr:nvGraphicFramePr>
          <xdr:xfrm>
            <a:off x="0" y="0"/>
            <a:ext cx="0" cy="0"/>
          </xdr:xfrm>
          <a:graphic>
            <a:graphicData uri="http://schemas.microsoft.com/office/drawing/2010/slicer">
              <sle:slicer xmlns:sle="http://schemas.microsoft.com/office/drawing/2010/slicer" name="Display Title 2"/>
            </a:graphicData>
          </a:graphic>
        </xdr:graphicFrame>
      </mc:Choice>
      <mc:Fallback xmlns="">
        <xdr:sp macro="" textlink="">
          <xdr:nvSpPr>
            <xdr:cNvPr id="0" name=""/>
            <xdr:cNvSpPr>
              <a:spLocks noTextEdit="1"/>
            </xdr:cNvSpPr>
          </xdr:nvSpPr>
          <xdr:spPr>
            <a:xfrm>
              <a:off x="6048375" y="5400675"/>
              <a:ext cx="4886325" cy="15811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2</xdr:col>
      <xdr:colOff>1</xdr:colOff>
      <xdr:row>21</xdr:row>
      <xdr:rowOff>0</xdr:rowOff>
    </xdr:from>
    <xdr:to>
      <xdr:col>7</xdr:col>
      <xdr:colOff>38656</xdr:colOff>
      <xdr:row>39</xdr:row>
      <xdr:rowOff>9525</xdr:rowOff>
    </xdr:to>
    <xdr:graphicFrame macro="">
      <xdr:nvGraphicFramePr>
        <xdr:cNvPr id="8" name="Chart 1">
          <a:extLst>
            <a:ext uri="{FF2B5EF4-FFF2-40B4-BE49-F238E27FC236}">
              <a16:creationId xmlns:a16="http://schemas.microsoft.com/office/drawing/2014/main" id="{685A8ECB-9780-450C-A5DB-84ECFF6C05BE}"/>
            </a:ext>
            <a:ext uri="{147F2762-F138-4A5C-976F-8EAC2B608ADB}">
              <a16:predDERef xmlns:a16="http://schemas.microsoft.com/office/drawing/2014/main" pred="{D784F7FD-160C-62DE-2FE9-51F0A81ABB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9</xdr:col>
      <xdr:colOff>1638301</xdr:colOff>
      <xdr:row>8</xdr:row>
      <xdr:rowOff>190499</xdr:rowOff>
    </xdr:from>
    <xdr:to>
      <xdr:col>9</xdr:col>
      <xdr:colOff>3051866</xdr:colOff>
      <xdr:row>16</xdr:row>
      <xdr:rowOff>9524</xdr:rowOff>
    </xdr:to>
    <xdr:pic>
      <xdr:nvPicPr>
        <xdr:cNvPr id="3" name="Picture 2" descr="The Next Generation of Cloud Security">
          <a:hlinkClick xmlns:r="http://schemas.openxmlformats.org/officeDocument/2006/relationships" r:id="rId4"/>
          <a:extLst>
            <a:ext uri="{FF2B5EF4-FFF2-40B4-BE49-F238E27FC236}">
              <a16:creationId xmlns:a16="http://schemas.microsoft.com/office/drawing/2014/main" id="{E97DA40D-C0A6-544B-3460-967486E1E1E6}"/>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239251" y="2543174"/>
          <a:ext cx="1413565" cy="1828800"/>
        </a:xfrm>
        <a:prstGeom prst="rect">
          <a:avLst/>
        </a:prstGeom>
        <a:solidFill>
          <a:srgbClr val="FFFFFF">
            <a:shade val="85000"/>
          </a:srgbClr>
        </a:solidFill>
        <a:ln w="88900" cap="sq">
          <a:solidFill>
            <a:srgbClr val="FFFFFF"/>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oneCell">
    <xdr:from>
      <xdr:col>10</xdr:col>
      <xdr:colOff>533400</xdr:colOff>
      <xdr:row>0</xdr:row>
      <xdr:rowOff>180975</xdr:rowOff>
    </xdr:from>
    <xdr:to>
      <xdr:col>13</xdr:col>
      <xdr:colOff>36422</xdr:colOff>
      <xdr:row>0</xdr:row>
      <xdr:rowOff>550909</xdr:rowOff>
    </xdr:to>
    <xdr:pic>
      <xdr:nvPicPr>
        <xdr:cNvPr id="4" name="Picture 3">
          <a:extLst>
            <a:ext uri="{FF2B5EF4-FFF2-40B4-BE49-F238E27FC236}">
              <a16:creationId xmlns:a16="http://schemas.microsoft.com/office/drawing/2014/main" id="{6FC2B621-524C-4866-9B91-43E8EB9DDCD5}"/>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xdr:blipFill>
      <xdr:spPr>
        <a:xfrm>
          <a:off x="10239375" y="180975"/>
          <a:ext cx="1122272" cy="36993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tran/OneDrive%20-%20e.Republic,%20Inc/Verizon/Cisco%20-%20Channel%20Sponsorship%20Metrics%202019%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 Map"/>
      <sheetName val="Highlights"/>
      <sheetName val="Cybersecurity Channel"/>
      <sheetName val="Smart Cities Microsite Summary"/>
      <sheetName val="Safer Schools Microsite Summary"/>
      <sheetName val="FutureStructure Channel"/>
      <sheetName val="Education Channel"/>
      <sheetName val="Security Channel"/>
      <sheetName val="Registration Summary"/>
      <sheetName val="Verbatim Registrant Feedback"/>
      <sheetName val="(HIDE) Leads"/>
      <sheetName val="(HIDE) Reg Summary Staging"/>
      <sheetName val="(HIDE) Asset Key"/>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hony Yanez" refreshedDate="45818.373194675929" createdVersion="8" refreshedVersion="8" minRefreshableVersion="3" recordCount="16" xr:uid="{E2D867EF-E906-4CE6-97FA-60D03552DEA0}">
  <cacheSource type="worksheet">
    <worksheetSource ref="A1:E1048576" sheet="Scores &amp; Data (Hide)"/>
  </cacheSource>
  <cacheFields count="6">
    <cacheField name="Email" numFmtId="0">
      <sharedItems containsBlank="1" count="5">
        <s v="ayanez@erepublic.com"/>
        <s v="kbeals@erepublic.com"/>
        <s v="resources@erepublic.com"/>
        <s v="ayanez@govtech.com"/>
        <m/>
      </sharedItems>
    </cacheField>
    <cacheField name="Opened" numFmtId="0">
      <sharedItems containsBlank="1"/>
    </cacheField>
    <cacheField name="Clicked" numFmtId="0">
      <sharedItems containsBlank="1"/>
    </cacheField>
    <cacheField name="Opened Value" numFmtId="0">
      <sharedItems containsString="0" containsBlank="1" containsNumber="1" containsInteger="1" minValue="0" maxValue="10"/>
    </cacheField>
    <cacheField name="Clicked Value" numFmtId="0">
      <sharedItems containsString="0" containsBlank="1" containsNumber="1" containsInteger="1" minValue="0" maxValue="50"/>
    </cacheField>
    <cacheField name="Field1" numFmtId="0" formula=" 50 +'Opened Value'+'Clicked Value'"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thony Yanez" refreshedDate="45818.373203935182" missingItemsLimit="0" createdVersion="8" refreshedVersion="8" minRefreshableVersion="3" recordCount="4" xr:uid="{A2488E6F-1A0D-4A19-B04F-FEEBAE19EF45}">
  <cacheSource type="worksheet">
    <worksheetSource name="Leads_Dynamic_Range"/>
  </cacheSource>
  <cacheFields count="27">
    <cacheField name="Unique" numFmtId="0">
      <sharedItems containsSemiMixedTypes="0" containsString="0" containsNumber="1" containsInteger="1" minValue="1" maxValue="1"/>
    </cacheField>
    <cacheField name="# Downloaded" numFmtId="0">
      <sharedItems containsSemiMixedTypes="0" containsString="0" containsNumber="1" containsInteger="1" minValue="1" maxValue="1" count="1">
        <n v="1"/>
      </sharedItems>
    </cacheField>
    <cacheField name="Domain" numFmtId="0">
      <sharedItems count="2">
        <s v="erepublic.com"/>
        <s v="govtech.com"/>
      </sharedItems>
    </cacheField>
    <cacheField name="Download Date" numFmtId="14">
      <sharedItems containsSemiMixedTypes="0" containsNonDate="0" containsDate="1" containsString="0" minDate="2025-06-10T00:00:00" maxDate="2025-06-11T00:00:00"/>
    </cacheField>
    <cacheField name="First Name" numFmtId="0">
      <sharedItems/>
    </cacheField>
    <cacheField name="Last Name" numFmtId="0">
      <sharedItems/>
    </cacheField>
    <cacheField name="Registrant Title" numFmtId="0">
      <sharedItems count="2">
        <s v="Director"/>
        <s v="Manager"/>
      </sharedItems>
    </cacheField>
    <cacheField name="Organization" numFmtId="0">
      <sharedItems count="2">
        <s v="eRepublic"/>
        <s v="GovTech"/>
      </sharedItems>
    </cacheField>
    <cacheField name="Department" numFmtId="0">
      <sharedItems/>
    </cacheField>
    <cacheField name="Address Line 1" numFmtId="0">
      <sharedItems/>
    </cacheField>
    <cacheField name="Address Line 2" numFmtId="0">
      <sharedItems/>
    </cacheField>
    <cacheField name="City" numFmtId="0">
      <sharedItems/>
    </cacheField>
    <cacheField name="State" numFmtId="0">
      <sharedItems count="3">
        <s v="CA"/>
        <s v="NC"/>
        <s v="HI"/>
      </sharedItems>
    </cacheField>
    <cacheField name="Zip Code" numFmtId="0">
      <sharedItems containsSemiMixedTypes="0" containsString="0" containsNumber="1" containsInteger="1" minValue="95630" maxValue="95630"/>
    </cacheField>
    <cacheField name="Country" numFmtId="0">
      <sharedItems/>
    </cacheField>
    <cacheField name="Email" numFmtId="0">
      <sharedItems/>
    </cacheField>
    <cacheField name="Phone" numFmtId="165">
      <sharedItems/>
    </cacheField>
    <cacheField name="Display Title" numFmtId="0">
      <sharedItems count="2">
        <s v="Demand Generation Report"/>
        <s v="Demand Generation Webinar"/>
      </sharedItems>
    </cacheField>
    <cacheField name="# of IT Opportunities for the last 12 Months" numFmtId="166">
      <sharedItems containsSemiMixedTypes="0" containsString="0" containsNumber="1" containsInteger="1" minValue="8" maxValue="711"/>
    </cacheField>
    <cacheField name="# of Open IT Opportunities" numFmtId="166">
      <sharedItems containsSemiMixedTypes="0" containsString="0" containsNumber="1" containsInteger="1" minValue="3" maxValue="37"/>
    </cacheField>
    <cacheField name="Additional Key Contact Info" numFmtId="166">
      <sharedItems containsSemiMixedTypes="0" containsString="0" containsNumber="1" containsInteger="1" minValue="5" maxValue="348"/>
    </cacheField>
    <cacheField name="Jurisdiction's IT Budget" numFmtId="167">
      <sharedItems containsSemiMixedTypes="0" containsString="0" containsNumber="1" containsInteger="1" minValue="29984180" maxValue="883655238"/>
    </cacheField>
    <cacheField name="Jurisdiction's Population" numFmtId="166">
      <sharedItems containsSemiMixedTypes="0" containsString="0" containsNumber="1" containsInteger="1" minValue="209570" maxValue="5478831"/>
    </cacheField>
    <cacheField name="# of Employees" numFmtId="166">
      <sharedItems containsSemiMixedTypes="0" containsString="0" containsNumber="1" containsInteger="1" minValue="1706" maxValue="73780"/>
    </cacheField>
    <cacheField name="Enhanced Jurisdictional Lead Data Provided by Industry Navigator" numFmtId="0">
      <sharedItems/>
    </cacheField>
    <cacheField name="Score" numFmtId="0">
      <sharedItems containsSemiMixedTypes="0" containsString="0" containsNumber="1" containsInteger="1" minValue="50" maxValue="100"/>
    </cacheField>
    <cacheField name="Stage" numFmtId="0">
      <sharedItems/>
    </cacheField>
  </cacheFields>
  <extLst>
    <ext xmlns:x14="http://schemas.microsoft.com/office/spreadsheetml/2009/9/main" uri="{725AE2AE-9491-48be-B2B4-4EB974FC3084}">
      <x14:pivotCacheDefinition pivotCacheId="52783875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
  <r>
    <x v="0"/>
    <b v="0"/>
    <b v="0"/>
    <n v="0"/>
    <n v="0"/>
  </r>
  <r>
    <x v="1"/>
    <b v="1"/>
    <b v="0"/>
    <n v="10"/>
    <n v="0"/>
  </r>
  <r>
    <x v="2"/>
    <b v="0"/>
    <b v="1"/>
    <n v="0"/>
    <n v="50"/>
  </r>
  <r>
    <x v="3"/>
    <b v="0"/>
    <b v="1"/>
    <n v="0"/>
    <n v="50"/>
  </r>
  <r>
    <x v="4"/>
    <m/>
    <m/>
    <m/>
    <m/>
  </r>
  <r>
    <x v="4"/>
    <m/>
    <m/>
    <m/>
    <m/>
  </r>
  <r>
    <x v="4"/>
    <m/>
    <m/>
    <m/>
    <m/>
  </r>
  <r>
    <x v="4"/>
    <m/>
    <m/>
    <m/>
    <m/>
  </r>
  <r>
    <x v="4"/>
    <m/>
    <m/>
    <m/>
    <m/>
  </r>
  <r>
    <x v="4"/>
    <m/>
    <m/>
    <m/>
    <m/>
  </r>
  <r>
    <x v="4"/>
    <m/>
    <m/>
    <m/>
    <m/>
  </r>
  <r>
    <x v="4"/>
    <m/>
    <m/>
    <m/>
    <m/>
  </r>
  <r>
    <x v="4"/>
    <m/>
    <m/>
    <m/>
    <m/>
  </r>
  <r>
    <x v="4"/>
    <m/>
    <m/>
    <m/>
    <m/>
  </r>
  <r>
    <x v="4"/>
    <m/>
    <m/>
    <m/>
    <m/>
  </r>
  <r>
    <x v="4"/>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
  <r>
    <n v="1"/>
    <x v="0"/>
    <x v="0"/>
    <d v="2025-06-10T00:00:00"/>
    <s v="Anthony"/>
    <s v="Yanez"/>
    <x v="0"/>
    <x v="0"/>
    <s v="Demand Gen"/>
    <s v="100 Blue Ravine Road"/>
    <s v="Suite 100"/>
    <s v="Folsom"/>
    <x v="0"/>
    <n v="95630"/>
    <s v="USA"/>
    <s v="ayanez@erepublic.com"/>
    <s v="(916) 932-1300"/>
    <x v="0"/>
    <n v="24"/>
    <n v="3"/>
    <n v="23"/>
    <n v="29984180"/>
    <n v="209570"/>
    <n v="1706"/>
    <s v="Access More Lead Data in Navigator"/>
    <n v="50"/>
    <s v="Awareness"/>
  </r>
  <r>
    <n v="1"/>
    <x v="0"/>
    <x v="0"/>
    <d v="2025-06-10T00:00:00"/>
    <s v="Anthony"/>
    <s v="Yanez"/>
    <x v="1"/>
    <x v="1"/>
    <s v="Demand Gen"/>
    <s v="100 Blue Ravine Road"/>
    <s v="Suite 100"/>
    <s v="Folsom"/>
    <x v="1"/>
    <n v="95630"/>
    <s v="USA"/>
    <s v="kbeals@erepublic.com"/>
    <s v="(916) 932-1300"/>
    <x v="1"/>
    <n v="157"/>
    <n v="37"/>
    <n v="146"/>
    <n v="883655238"/>
    <n v="5478831"/>
    <n v="73780"/>
    <s v="Access More Lead Data in Navigator"/>
    <n v="60"/>
    <s v="Engagement"/>
  </r>
  <r>
    <n v="1"/>
    <x v="0"/>
    <x v="0"/>
    <d v="2025-06-10T00:00:00"/>
    <s v="Anthony"/>
    <s v="Yanez"/>
    <x v="1"/>
    <x v="0"/>
    <s v="Demand Gen"/>
    <s v="100 Blue Ravine Road"/>
    <s v="Suite 100"/>
    <s v="Folsom"/>
    <x v="2"/>
    <n v="95630"/>
    <s v="USA"/>
    <s v="resources@erepublic.com"/>
    <s v="(916) 932-1300"/>
    <x v="0"/>
    <n v="8"/>
    <n v="4"/>
    <n v="5"/>
    <n v="245777389"/>
    <n v="212122"/>
    <n v="2202"/>
    <s v="Access More Lead Data in Navigator"/>
    <n v="100"/>
    <s v="Consideration"/>
  </r>
  <r>
    <n v="1"/>
    <x v="0"/>
    <x v="1"/>
    <d v="2025-06-10T00:00:00"/>
    <s v="Anthony"/>
    <s v="Yanez"/>
    <x v="0"/>
    <x v="0"/>
    <s v="Demand Gen"/>
    <s v="100 Blue Ravine Road"/>
    <s v="Suite 100"/>
    <s v="Folsom"/>
    <x v="0"/>
    <n v="95630"/>
    <s v="USA"/>
    <s v="ayanez@govtech.com"/>
    <s v="(916) 932-1300"/>
    <x v="1"/>
    <n v="711"/>
    <n v="33"/>
    <n v="348"/>
    <n v="276482800"/>
    <n v="1573916"/>
    <n v="28909"/>
    <s v="Access More Lead Data in Navigator"/>
    <n v="100"/>
    <s v="Consideratio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9B5B3A5-B3D5-4246-9DFD-947847963D33}" name="PivotTable7" cacheId="7" applyNumberFormats="0" applyBorderFormats="0" applyFontFormats="0" applyPatternFormats="0" applyAlignmentFormats="0" applyWidthHeightFormats="1" dataCaption="Values" updatedVersion="8" minRefreshableVersion="3" rowGrandTotals="0" itemPrintTitles="1" createdVersion="7" indent="0" outline="1" outlineData="1" rowHeaderCaption="Top Domains">
  <location ref="N31:O34" firstHeaderRow="1" firstDataRow="1" firstDataCol="1"/>
  <pivotFields count="27">
    <pivotField dataField="1" showAll="0"/>
    <pivotField showAll="0"/>
    <pivotField axis="axisRow" showAll="0" measureFilter="1" sortType="descending">
      <items count="3">
        <item x="0"/>
        <item x="1"/>
        <item t="default" sd="0"/>
      </items>
      <autoSortScope>
        <pivotArea dataOnly="0" outline="0" fieldPosition="0">
          <references count="1">
            <reference field="4294967294" count="1" selected="0">
              <x v="0"/>
            </reference>
          </references>
        </pivotArea>
      </autoSortScope>
    </pivotField>
    <pivotField showAll="0"/>
    <pivotField showAll="0"/>
    <pivotField showAll="0"/>
    <pivotField showAll="0"/>
    <pivotField axis="axisRow" showAll="0">
      <items count="3">
        <item x="0"/>
        <item x="1"/>
        <item t="default"/>
      </items>
    </pivotField>
    <pivotField showAll="0"/>
    <pivotField showAll="0"/>
    <pivotField showAll="0"/>
    <pivotField showAll="0"/>
    <pivotField showAll="0">
      <items count="4">
        <item x="0"/>
        <item x="2"/>
        <item x="1"/>
        <item t="default"/>
      </items>
    </pivotField>
    <pivotField showAll="0"/>
    <pivotField showAll="0"/>
    <pivotField showAll="0"/>
    <pivotField showAll="0"/>
    <pivotField showAll="0">
      <items count="3">
        <item x="0"/>
        <item x="1"/>
        <item t="default"/>
      </items>
    </pivotField>
    <pivotField numFmtId="166" showAll="0"/>
    <pivotField numFmtId="166" showAll="0"/>
    <pivotField showAll="0"/>
    <pivotField showAll="0"/>
    <pivotField showAll="0"/>
    <pivotField showAll="0"/>
    <pivotField showAll="0"/>
    <pivotField showAll="0"/>
    <pivotField showAll="0"/>
  </pivotFields>
  <rowFields count="2">
    <field x="2"/>
    <field x="7"/>
  </rowFields>
  <rowItems count="3">
    <i>
      <x/>
    </i>
    <i r="1">
      <x/>
    </i>
    <i r="1">
      <x v="1"/>
    </i>
  </rowItems>
  <colItems count="1">
    <i/>
  </colItems>
  <dataFields count="1">
    <dataField name="Leads" fld="0" baseField="0" baseItem="0"/>
  </dataFields>
  <formats count="8">
    <format dxfId="12">
      <pivotArea field="2" type="button" dataOnly="0" labelOnly="1" outline="0" axis="axisRow" fieldPosition="0"/>
    </format>
    <format dxfId="11">
      <pivotArea dataOnly="0" labelOnly="1" outline="0" axis="axisValues" fieldPosition="0"/>
    </format>
    <format dxfId="10">
      <pivotArea type="all" dataOnly="0" outline="0" fieldPosition="0"/>
    </format>
    <format dxfId="9">
      <pivotArea outline="0" collapsedLevelsAreSubtotals="1" fieldPosition="0"/>
    </format>
    <format dxfId="8">
      <pivotArea field="2" type="button" dataOnly="0" labelOnly="1" outline="0" axis="axisRow" fieldPosition="0"/>
    </format>
    <format dxfId="7">
      <pivotArea dataOnly="0" labelOnly="1" fieldPosition="0">
        <references count="1">
          <reference field="2" count="1">
            <x v="0"/>
          </reference>
        </references>
      </pivotArea>
    </format>
    <format dxfId="6">
      <pivotArea dataOnly="0" labelOnly="1" fieldPosition="0">
        <references count="2">
          <reference field="2" count="1" selected="0">
            <x v="0"/>
          </reference>
          <reference field="7" count="0"/>
        </references>
      </pivotArea>
    </format>
    <format dxfId="5">
      <pivotArea dataOnly="0" labelOnly="1" outline="0" axis="axisValues" fieldPosition="0"/>
    </format>
  </formats>
  <pivotTableStyleInfo name="PivotStyleDark2" showRowHeaders="1" showColHeaders="1" showRowStripes="1" showColStripes="0" showLastColumn="1"/>
  <filters count="2">
    <filter fld="2" type="captionNotEqual" evalOrder="-1" id="8" stringValue1="gmail.com, yahoo.com, outlook.com">
      <autoFilter ref="A1">
        <filterColumn colId="0">
          <customFilters>
            <customFilter operator="notEqual" val="gmail.com, yahoo.com, outlook.com"/>
          </customFilters>
        </filterColumn>
      </autoFilter>
    </filter>
    <filter fld="2" type="valueGreaterThan" evalOrder="-1" id="7" iMeasureFld="0">
      <autoFilter ref="A1">
        <filterColumn colId="0">
          <customFilters>
            <customFilter operator="greaterThan" val="1"/>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1214C99-1084-41D3-9B6E-480A0E051ED5}" name="PivotTable2" cacheId="7" applyNumberFormats="0" applyBorderFormats="0" applyFontFormats="0" applyPatternFormats="0" applyAlignmentFormats="0" applyWidthHeightFormats="1" dataCaption="Values" updatedVersion="8" minRefreshableVersion="3" rowGrandTotals="0" itemPrintTitles="1" createdVersion="7" indent="0" outline="1" outlineData="1" multipleFieldFilters="0" rowHeaderCaption="Top Organizations">
  <location ref="Q31:R32" firstHeaderRow="1" firstDataRow="1" firstDataCol="1"/>
  <pivotFields count="27">
    <pivotField dataField="1" showAll="0"/>
    <pivotField showAll="0"/>
    <pivotField showAll="0"/>
    <pivotField showAll="0"/>
    <pivotField showAll="0"/>
    <pivotField showAll="0"/>
    <pivotField showAll="0"/>
    <pivotField axis="axisRow" showAll="0" measureFilter="1" sortType="descending">
      <items count="3">
        <item x="0"/>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items count="4">
        <item x="0"/>
        <item x="2"/>
        <item x="1"/>
        <item t="default"/>
      </items>
    </pivotField>
    <pivotField showAll="0"/>
    <pivotField showAll="0"/>
    <pivotField showAll="0"/>
    <pivotField showAll="0"/>
    <pivotField showAll="0">
      <items count="3">
        <item x="0"/>
        <item x="1"/>
        <item t="default"/>
      </items>
    </pivotField>
    <pivotField numFmtId="166" showAll="0"/>
    <pivotField numFmtId="166" showAll="0"/>
    <pivotField showAll="0"/>
    <pivotField showAll="0"/>
    <pivotField showAll="0"/>
    <pivotField showAll="0"/>
    <pivotField showAll="0"/>
    <pivotField showAll="0"/>
    <pivotField showAll="0"/>
  </pivotFields>
  <rowFields count="1">
    <field x="7"/>
  </rowFields>
  <rowItems count="1">
    <i>
      <x/>
    </i>
  </rowItems>
  <colItems count="1">
    <i/>
  </colItems>
  <dataFields count="1">
    <dataField name="Leads" fld="0" baseField="0" baseItem="0"/>
  </dataFields>
  <formats count="7">
    <format dxfId="19">
      <pivotArea field="7" type="button" dataOnly="0" labelOnly="1" outline="0" axis="axisRow" fieldPosition="0"/>
    </format>
    <format dxfId="18">
      <pivotArea dataOnly="0" labelOnly="1" outline="0" axis="axisValues" fieldPosition="0"/>
    </format>
    <format dxfId="17">
      <pivotArea type="all" dataOnly="0" outline="0" fieldPosition="0"/>
    </format>
    <format dxfId="16">
      <pivotArea outline="0" collapsedLevelsAreSubtotals="1" fieldPosition="0"/>
    </format>
    <format dxfId="15">
      <pivotArea field="7" type="button" dataOnly="0" labelOnly="1" outline="0" axis="axisRow" fieldPosition="0"/>
    </format>
    <format dxfId="14">
      <pivotArea dataOnly="0" labelOnly="1" fieldPosition="0">
        <references count="1">
          <reference field="7" count="1">
            <x v="0"/>
          </reference>
        </references>
      </pivotArea>
    </format>
    <format dxfId="13">
      <pivotArea dataOnly="0" labelOnly="1" outline="0" axis="axisValues" fieldPosition="0"/>
    </format>
  </formats>
  <pivotTableStyleInfo name="PivotStyleDark2" showRowHeaders="1" showColHeaders="1" showRowStripes="1" showColStripes="0" showLastColumn="1"/>
  <filters count="1">
    <filter fld="7" type="valueGreaterThan" evalOrder="-1" id="5" iMeasureFld="0">
      <autoFilter ref="A1">
        <filterColumn colId="0">
          <customFilters>
            <customFilter operator="greaterThan" val="1"/>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602115-C395-4CFB-A5C4-CB9C79FDD547}" name="PivotTable1" cacheId="7" applyNumberFormats="0" applyBorderFormats="0" applyFontFormats="0" applyPatternFormats="0" applyAlignmentFormats="0" applyWidthHeightFormats="1" dataCaption="Values" updatedVersion="8" minRefreshableVersion="3" rowGrandTotals="0" itemPrintTitles="1" createdVersion="7" indent="0" outline="1" outlineData="1" rowHeaderCaption="Top Titles">
  <location ref="T31:U33" firstHeaderRow="1" firstDataRow="1" firstDataCol="1"/>
  <pivotFields count="27">
    <pivotField dataField="1" showAll="0"/>
    <pivotField showAll="0"/>
    <pivotField showAll="0"/>
    <pivotField showAll="0"/>
    <pivotField showAll="0"/>
    <pivotField showAll="0"/>
    <pivotField axis="axisRow" showAll="0" measureFilter="1" sortType="descending">
      <items count="3">
        <item x="0"/>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items count="4">
        <item x="0"/>
        <item x="2"/>
        <item x="1"/>
        <item t="default"/>
      </items>
    </pivotField>
    <pivotField showAll="0"/>
    <pivotField showAll="0"/>
    <pivotField showAll="0"/>
    <pivotField showAll="0"/>
    <pivotField showAll="0">
      <items count="3">
        <item x="0"/>
        <item x="1"/>
        <item t="default"/>
      </items>
    </pivotField>
    <pivotField numFmtId="166" showAll="0"/>
    <pivotField numFmtId="166" showAll="0"/>
    <pivotField showAll="0"/>
    <pivotField showAll="0"/>
    <pivotField showAll="0"/>
    <pivotField showAll="0"/>
    <pivotField showAll="0"/>
    <pivotField showAll="0"/>
    <pivotField showAll="0"/>
  </pivotFields>
  <rowFields count="1">
    <field x="6"/>
  </rowFields>
  <rowItems count="2">
    <i>
      <x v="1"/>
    </i>
    <i>
      <x/>
    </i>
  </rowItems>
  <colItems count="1">
    <i/>
  </colItems>
  <dataFields count="1">
    <dataField name="Leads" fld="0" baseField="0" baseItem="0"/>
  </dataFields>
  <formats count="7">
    <format dxfId="26">
      <pivotArea field="6" type="button" dataOnly="0" labelOnly="1" outline="0" axis="axisRow" fieldPosition="0"/>
    </format>
    <format dxfId="25">
      <pivotArea dataOnly="0" labelOnly="1" outline="0" axis="axisValues" fieldPosition="0"/>
    </format>
    <format dxfId="24">
      <pivotArea type="all" dataOnly="0" outline="0" fieldPosition="0"/>
    </format>
    <format dxfId="23">
      <pivotArea outline="0" collapsedLevelsAreSubtotals="1" fieldPosition="0"/>
    </format>
    <format dxfId="22">
      <pivotArea field="6" type="button" dataOnly="0" labelOnly="1" outline="0" axis="axisRow" fieldPosition="0"/>
    </format>
    <format dxfId="21">
      <pivotArea dataOnly="0" labelOnly="1" fieldPosition="0">
        <references count="1">
          <reference field="6" count="0"/>
        </references>
      </pivotArea>
    </format>
    <format dxfId="20">
      <pivotArea dataOnly="0" labelOnly="1" outline="0" axis="axisValues" fieldPosition="0"/>
    </format>
  </formats>
  <pivotTableStyleInfo name="PivotStyleDark2" showRowHeaders="1" showColHeaders="1" showRowStripes="1" showColStripes="0" showLastColumn="1"/>
  <filters count="1">
    <filter fld="6" type="valueGreaterThan" evalOrder="-1" id="14" iMeasureFld="0">
      <autoFilter ref="A1">
        <filterColumn colId="0">
          <customFilters>
            <customFilter operator="greaterThan" val="1"/>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E04E3BA-F0CE-49E2-9052-8BB8C01F1990}" name="Master" cacheId="7" applyNumberFormats="0" applyBorderFormats="0" applyFontFormats="0" applyPatternFormats="0" applyAlignmentFormats="0" applyWidthHeightFormats="1" dataCaption="Values" updatedVersion="8" minRefreshableVersion="3" itemPrintTitles="1" createdVersion="7" indent="0" outline="1" outlineData="1" multipleFieldFilters="0" rowHeaderCaption="Asset">
  <location ref="J31:K34" firstHeaderRow="1" firstDataRow="1" firstDataCol="1"/>
  <pivotFields count="27">
    <pivotField showAll="0"/>
    <pivotField showAll="0"/>
    <pivotField showAll="0"/>
    <pivotField showAll="0"/>
    <pivotField showAll="0"/>
    <pivotField showAll="0"/>
    <pivotField showAll="0"/>
    <pivotField showAll="0"/>
    <pivotField showAll="0"/>
    <pivotField showAll="0"/>
    <pivotField showAll="0"/>
    <pivotField showAll="0"/>
    <pivotField showAll="0">
      <items count="4">
        <item x="0"/>
        <item x="2"/>
        <item x="1"/>
        <item t="default"/>
      </items>
    </pivotField>
    <pivotField showAll="0"/>
    <pivotField showAll="0"/>
    <pivotField dataField="1" showAll="0"/>
    <pivotField showAll="0"/>
    <pivotField axis="axisRow" showAll="0">
      <items count="3">
        <item x="0"/>
        <item x="1"/>
        <item t="default"/>
      </items>
    </pivotField>
    <pivotField numFmtId="166" showAll="0"/>
    <pivotField numFmtId="166" showAll="0"/>
    <pivotField showAll="0"/>
    <pivotField showAll="0"/>
    <pivotField showAll="0"/>
    <pivotField showAll="0"/>
    <pivotField showAll="0"/>
    <pivotField showAll="0"/>
    <pivotField showAll="0"/>
  </pivotFields>
  <rowFields count="1">
    <field x="17"/>
  </rowFields>
  <rowItems count="3">
    <i>
      <x/>
    </i>
    <i>
      <x v="1"/>
    </i>
    <i t="grand">
      <x/>
    </i>
  </rowItems>
  <colItems count="1">
    <i/>
  </colItems>
  <dataFields count="1">
    <dataField name="Leads" fld="15" subtotal="count" baseField="0" baseItem="0"/>
  </dataFields>
  <formats count="10">
    <format dxfId="36">
      <pivotArea field="17" type="button" dataOnly="0" labelOnly="1" outline="0" axis="axisRow" fieldPosition="0"/>
    </format>
    <format dxfId="35">
      <pivotArea dataOnly="0" labelOnly="1" outline="0" axis="axisValues" fieldPosition="0"/>
    </format>
    <format dxfId="34">
      <pivotArea grandRow="1" outline="0" collapsedLevelsAreSubtotals="1" fieldPosition="0"/>
    </format>
    <format dxfId="33">
      <pivotArea dataOnly="0" labelOnly="1" grandRow="1" outline="0" fieldPosition="0"/>
    </format>
    <format dxfId="32">
      <pivotArea type="all" dataOnly="0" outline="0" fieldPosition="0"/>
    </format>
    <format dxfId="31">
      <pivotArea outline="0" collapsedLevelsAreSubtotals="1" fieldPosition="0"/>
    </format>
    <format dxfId="30">
      <pivotArea field="17" type="button" dataOnly="0" labelOnly="1" outline="0" axis="axisRow" fieldPosition="0"/>
    </format>
    <format dxfId="29">
      <pivotArea dataOnly="0" labelOnly="1" fieldPosition="0">
        <references count="1">
          <reference field="17" count="0"/>
        </references>
      </pivotArea>
    </format>
    <format dxfId="28">
      <pivotArea dataOnly="0" labelOnly="1" grandRow="1" outline="0" fieldPosition="0"/>
    </format>
    <format dxfId="27">
      <pivotArea dataOnly="0" labelOnly="1" outline="0" axis="axisValues" fieldPosition="0"/>
    </format>
  </formats>
  <pivotTableStyleInfo name="PivotStyleDark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15B71AB9-AB3E-4767-BBE3-5156E741977D}" name="PivotTable3" cacheId="7" applyNumberFormats="0" applyBorderFormats="0" applyFontFormats="0" applyPatternFormats="0" applyAlignmentFormats="0" applyWidthHeightFormats="1" dataCaption="Values" updatedVersion="8" minRefreshableVersion="3" useAutoFormatting="1" rowGrandTotals="0" itemPrintTitles="1" createdVersion="7" indent="0" outline="1" outlineData="1" multipleFieldFilters="0" rowHeaderCaption="Touchpoints">
  <location ref="N22:O23" firstHeaderRow="1" firstDataRow="1" firstDataCol="1"/>
  <pivotFields count="27">
    <pivotField showAll="0"/>
    <pivotField axis="axisRow" showAll="0" sortType="descending">
      <items count="2">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items count="4">
        <item x="0"/>
        <item x="2"/>
        <item x="1"/>
        <item t="default"/>
      </items>
    </pivotField>
    <pivotField showAll="0"/>
    <pivotField showAll="0"/>
    <pivotField dataField="1" showAll="0"/>
    <pivotField showAll="0"/>
    <pivotField showAll="0" sortType="ascending">
      <items count="3">
        <item x="0"/>
        <item x="1"/>
        <item t="default"/>
      </items>
    </pivotField>
    <pivotField numFmtId="166" showAll="0"/>
    <pivotField numFmtId="166" showAll="0"/>
    <pivotField showAll="0"/>
    <pivotField showAll="0"/>
    <pivotField showAll="0"/>
    <pivotField showAll="0"/>
    <pivotField showAll="0"/>
    <pivotField showAll="0"/>
    <pivotField showAll="0"/>
  </pivotFields>
  <rowFields count="1">
    <field x="1"/>
  </rowFields>
  <rowItems count="1">
    <i>
      <x/>
    </i>
  </rowItems>
  <colItems count="1">
    <i/>
  </colItems>
  <dataFields count="1">
    <dataField name="Leads" fld="15" subtotal="count" baseField="0" baseItem="0"/>
  </dataFields>
  <formats count="7">
    <format dxfId="43">
      <pivotArea field="1" type="button" dataOnly="0" labelOnly="1" outline="0" axis="axisRow" fieldPosition="0"/>
    </format>
    <format dxfId="42">
      <pivotArea dataOnly="0" labelOnly="1" outline="0" axis="axisValues" fieldPosition="0"/>
    </format>
    <format dxfId="41">
      <pivotArea type="all" dataOnly="0" outline="0" fieldPosition="0"/>
    </format>
    <format dxfId="40">
      <pivotArea outline="0" collapsedLevelsAreSubtotals="1" fieldPosition="0"/>
    </format>
    <format dxfId="39">
      <pivotArea field="1" type="button" dataOnly="0" labelOnly="1" outline="0" axis="axisRow" fieldPosition="0"/>
    </format>
    <format dxfId="38">
      <pivotArea dataOnly="0" labelOnly="1" fieldPosition="0">
        <references count="1">
          <reference field="1" count="0"/>
        </references>
      </pivotArea>
    </format>
    <format dxfId="37">
      <pivotArea dataOnly="0" labelOnly="1" outline="0" axis="axisValues" fieldPosition="0"/>
    </format>
  </formats>
  <pivotTableStyleInfo name="PivotStyleDark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C84FBC8F-1047-45B6-A5BA-A1D1326BE97B}" name="PivotTable5" cacheId="7" applyNumberFormats="0" applyBorderFormats="0" applyFontFormats="0" applyPatternFormats="0" applyAlignmentFormats="0" applyWidthHeightFormats="1" dataCaption="Values" updatedVersion="8" minRefreshableVersion="3" useAutoFormatting="1" rowGrandTotals="0" colGrandTotals="0" itemPrintTitles="1" createdVersion="6" indent="0" compact="0" compactData="0" multipleFieldFilters="0">
  <location ref="S1:U5" firstHeaderRow="1" firstDataRow="1" firstDataCol="2"/>
  <pivotFields count="27">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numFmtId="14"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ubtotalTop="0" showAll="0" defaultSubtotal="0">
      <items count="3">
        <item x="0"/>
        <item x="2"/>
        <item x="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dataField="1"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axis="axisRow" compact="0" outline="0" showAll="0" defaultSubtotal="0">
      <items count="2">
        <item x="0"/>
        <item x="1"/>
      </items>
      <extLst>
        <ext xmlns:x14="http://schemas.microsoft.com/office/spreadsheetml/2009/9/main" uri="{2946ED86-A175-432a-8AC1-64E0C546D7DE}">
          <x14:pivotField fillDownLabels="1"/>
        </ext>
      </extLst>
    </pivotField>
    <pivotField compact="0" numFmtId="166" outline="0" subtotalTop="0" showAll="0" defaultSubtotal="0">
      <extLst>
        <ext xmlns:x14="http://schemas.microsoft.com/office/spreadsheetml/2009/9/main" uri="{2946ED86-A175-432a-8AC1-64E0C546D7DE}">
          <x14:pivotField fillDownLabels="1"/>
        </ext>
      </extLst>
    </pivotField>
    <pivotField compact="0" numFmtId="166"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s>
  <rowFields count="2">
    <field x="17"/>
    <field x="12"/>
  </rowFields>
  <rowItems count="4">
    <i>
      <x/>
      <x/>
    </i>
    <i r="1">
      <x v="1"/>
    </i>
    <i>
      <x v="1"/>
      <x/>
    </i>
    <i r="1">
      <x v="2"/>
    </i>
  </rowItems>
  <colItems count="1">
    <i/>
  </colItems>
  <dataFields count="1">
    <dataField name="Count of Email" fld="15" subtotal="count" baseField="0" baseItem="0"/>
  </dataFields>
  <formats count="5">
    <format dxfId="4">
      <pivotArea type="all" dataOnly="0" outline="0" fieldPosition="0"/>
    </format>
    <format dxfId="3">
      <pivotArea outline="0" collapsedLevelsAreSubtotals="1" fieldPosition="0"/>
    </format>
    <format dxfId="2">
      <pivotArea field="17" type="button" dataOnly="0" labelOnly="1" outline="0" axis="axisRow" fieldPosition="0"/>
    </format>
    <format dxfId="1">
      <pivotArea dataOnly="0" labelOnly="1" outline="0" fieldPosition="0">
        <references count="1">
          <reference field="17" count="0"/>
        </references>
      </pivotArea>
    </format>
    <format dxfId="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F025A591-8F54-43E1-8DD2-3020501EB69F}" name="PivotTable1" cacheId="6"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rowHeaderCaption="Email">
  <location ref="G1:H5" firstHeaderRow="1" firstDataRow="1" firstDataCol="1"/>
  <pivotFields count="6">
    <pivotField axis="axisRow" showAll="0" sortType="descending">
      <items count="6">
        <item x="0"/>
        <item x="1"/>
        <item x="2"/>
        <item x="4"/>
        <item x="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dataField="1" dragToRow="0" dragToCol="0" dragToPage="0" showAll="0" defaultSubtotal="0"/>
  </pivotFields>
  <rowFields count="1">
    <field x="0"/>
  </rowFields>
  <rowItems count="4">
    <i>
      <x v="2"/>
    </i>
    <i>
      <x v="4"/>
    </i>
    <i>
      <x v="1"/>
    </i>
    <i>
      <x/>
    </i>
  </rowItems>
  <colItems count="1">
    <i/>
  </colItems>
  <dataFields count="1">
    <dataField name="Score" fld="5" baseField="0" baseItem="0"/>
  </dataFields>
  <pivotTableStyleInfo name="PivotStyleLight16" showRowHeaders="1" showColHeaders="1" showRowStripes="0" showColStripes="0" showLastColumn="1"/>
  <filters count="1">
    <filter fld="0" type="captionNotEqual" evalOrder="-1" id="1" stringValue1="">
      <autoFilter ref="A1">
        <filterColumn colId="0">
          <customFilters>
            <customFilter operator="notEqual" val=" "/>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e" xr10:uid="{B28F5D1D-5CBF-4594-A97F-BB7289A1C434}" sourceName="State">
  <pivotTables>
    <pivotTable tabId="7" name="Master"/>
    <pivotTable tabId="7" name="PivotTable1"/>
    <pivotTable tabId="7" name="PivotTable2"/>
    <pivotTable tabId="7" name="PivotTable7"/>
    <pivotTable tabId="7" name="PivotTable3"/>
    <pivotTable tabId="12" name="PivotTable5"/>
  </pivotTables>
  <data>
    <tabular pivotCacheId="527838757">
      <items count="3">
        <i x="0" s="1"/>
        <i x="2" s="1"/>
        <i x="1"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isplay_Title2" xr10:uid="{33B8DEA7-79F4-43FC-9F81-5706076EC015}" sourceName="Display Title">
  <pivotTables>
    <pivotTable tabId="7" name="Master"/>
    <pivotTable tabId="7" name="PivotTable1"/>
    <pivotTable tabId="7" name="PivotTable2"/>
    <pivotTable tabId="7" name="PivotTable7"/>
    <pivotTable tabId="7" name="PivotTable3"/>
    <pivotTable tabId="12" name="PivotTable5"/>
  </pivotTables>
  <data>
    <tabular pivotCacheId="527838757">
      <items count="2">
        <i x="0" s="1"/>
        <i x="1"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te" xr10:uid="{28F7A046-8441-4F56-B501-8C5B1EFFDC4A}" cache="Slicer_State" caption="State" columnCount="10" style="SlicerStyleDark1 2" rowHeight="241300"/>
  <slicer name="Display Title 2" xr10:uid="{2F27BF2B-2878-4161-8A22-E0F8FFE67C30}" cache="Slicer_Display_Title2" caption="Asset Title" style="SlicerStyleDark1 2" rowHeight="241300"/>
</slicer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ivotTable" Target="../pivotTables/pivotTable3.xml"/><Relationship Id="rId7"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hyperlink" Target="https://marketing.governmentnavigator.com/" TargetMode="Externa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microsoft.com/office/2007/relationships/slicer" Target="../slicers/slicer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governmentnavigator.com/market_research/jurisdiction/detail/" TargetMode="External"/><Relationship Id="rId3" Type="http://schemas.openxmlformats.org/officeDocument/2006/relationships/hyperlink" Target="mailto:resources@erepublic.com" TargetMode="External"/><Relationship Id="rId7" Type="http://schemas.openxmlformats.org/officeDocument/2006/relationships/hyperlink" Target="https://www.governmentnavigator.com/market_research/jurisdiction/detail/" TargetMode="External"/><Relationship Id="rId2" Type="http://schemas.openxmlformats.org/officeDocument/2006/relationships/hyperlink" Target="mailto:kbeals@erepublic.com" TargetMode="External"/><Relationship Id="rId1" Type="http://schemas.openxmlformats.org/officeDocument/2006/relationships/hyperlink" Target="mailto:ayanez@erepublic.com" TargetMode="External"/><Relationship Id="rId6" Type="http://schemas.openxmlformats.org/officeDocument/2006/relationships/hyperlink" Target="https://www.governmentnavigator.com/market_research/jurisdiction/detail/" TargetMode="External"/><Relationship Id="rId5" Type="http://schemas.openxmlformats.org/officeDocument/2006/relationships/hyperlink" Target="https://www.govtech.com/navigator/" TargetMode="External"/><Relationship Id="rId10" Type="http://schemas.openxmlformats.org/officeDocument/2006/relationships/printerSettings" Target="../printerSettings/printerSettings2.bin"/><Relationship Id="rId4" Type="http://schemas.openxmlformats.org/officeDocument/2006/relationships/hyperlink" Target="mailto:ayanez@govtech.com" TargetMode="External"/><Relationship Id="rId9" Type="http://schemas.openxmlformats.org/officeDocument/2006/relationships/hyperlink" Target="https://www.governmentnavigator.com/market_research/jurisdiction/detail/"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mailto:ayanez@erepublic.com" TargetMode="Externa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hyperlink" Target="mailto:ayanez@govtech.com" TargetMode="External"/><Relationship Id="rId5" Type="http://schemas.openxmlformats.org/officeDocument/2006/relationships/hyperlink" Target="mailto:resources@erepublic.com" TargetMode="External"/><Relationship Id="rId4" Type="http://schemas.openxmlformats.org/officeDocument/2006/relationships/hyperlink" Target="mailto:kbeals@erepublic.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852DB6-BE51-4BC6-9B83-9D08A7A0159B}">
  <dimension ref="B1:V36"/>
  <sheetViews>
    <sheetView showGridLines="0" tabSelected="1" topLeftCell="A6" zoomScale="85" zoomScaleNormal="85" workbookViewId="0">
      <selection activeCell="Q11" sqref="Q11"/>
    </sheetView>
  </sheetViews>
  <sheetFormatPr defaultRowHeight="15" x14ac:dyDescent="0.25"/>
  <cols>
    <col min="1" max="1" width="2.7109375" customWidth="1"/>
    <col min="2" max="2" width="1.7109375" customWidth="1"/>
    <col min="3" max="3" width="47.28515625" customWidth="1"/>
    <col min="4" max="4" width="12.5703125" bestFit="1" customWidth="1"/>
    <col min="5" max="5" width="10.28515625" bestFit="1" customWidth="1"/>
    <col min="6" max="6" width="12.5703125" bestFit="1" customWidth="1"/>
    <col min="7" max="7" width="2.28515625" customWidth="1"/>
    <col min="8" max="8" width="2.7109375" customWidth="1"/>
    <col min="9" max="9" width="1.7109375" customWidth="1"/>
    <col min="10" max="10" width="51.7109375" style="47" customWidth="1"/>
    <col min="11" max="11" width="9.7109375" style="47" bestFit="1" customWidth="1"/>
    <col min="12" max="12" width="11.85546875" style="47" bestFit="1" customWidth="1"/>
    <col min="13" max="13" width="2.7109375" style="47" customWidth="1"/>
    <col min="14" max="14" width="15.85546875" style="47" bestFit="1" customWidth="1"/>
    <col min="15" max="15" width="6.85546875" style="47" bestFit="1" customWidth="1"/>
    <col min="16" max="16" width="2.28515625" style="47" customWidth="1"/>
    <col min="17" max="17" width="21.5703125" style="47" customWidth="1"/>
    <col min="18" max="18" width="6.85546875" style="47" bestFit="1" customWidth="1"/>
    <col min="19" max="19" width="2.28515625" style="47" customWidth="1"/>
    <col min="20" max="20" width="27.5703125" style="47" bestFit="1" customWidth="1"/>
    <col min="21" max="21" width="6.85546875" style="47" bestFit="1" customWidth="1"/>
    <col min="27" max="27" width="11.140625" bestFit="1" customWidth="1"/>
    <col min="34" max="35" width="9.140625" customWidth="1"/>
    <col min="36" max="36" width="7.85546875" customWidth="1"/>
    <col min="37" max="37" width="14" customWidth="1"/>
  </cols>
  <sheetData>
    <row r="1" spans="2:21" ht="50.1" customHeight="1" x14ac:dyDescent="0.6">
      <c r="B1" s="28"/>
      <c r="C1" s="73" t="s">
        <v>0</v>
      </c>
      <c r="D1" s="41"/>
      <c r="E1" s="42"/>
      <c r="F1" s="41"/>
      <c r="G1" s="28"/>
      <c r="H1" s="28"/>
      <c r="I1" s="43"/>
      <c r="J1" s="28"/>
      <c r="K1" s="28"/>
      <c r="L1" s="28"/>
      <c r="M1" s="28"/>
      <c r="N1" s="46"/>
      <c r="O1" s="28"/>
      <c r="P1" s="28"/>
      <c r="Q1" s="28"/>
      <c r="R1" s="28"/>
      <c r="S1" s="28"/>
      <c r="T1" s="28"/>
      <c r="U1" s="28"/>
    </row>
    <row r="2" spans="2:21" ht="9.9499999999999993" customHeight="1" x14ac:dyDescent="0.25">
      <c r="C2" s="40"/>
      <c r="D2" s="3"/>
      <c r="E2" s="4"/>
      <c r="F2" s="3"/>
      <c r="I2" s="26"/>
      <c r="J2"/>
      <c r="K2"/>
      <c r="L2"/>
      <c r="M2"/>
      <c r="N2" s="25"/>
      <c r="O2"/>
      <c r="P2"/>
      <c r="Q2"/>
      <c r="R2"/>
      <c r="S2"/>
      <c r="T2"/>
      <c r="U2"/>
    </row>
    <row r="3" spans="2:21" ht="26.25" x14ac:dyDescent="0.4">
      <c r="B3" s="28"/>
      <c r="C3" s="71" t="s">
        <v>112</v>
      </c>
      <c r="D3" s="48">
        <f>SUM(D5:D7)</f>
        <v>200</v>
      </c>
      <c r="E3" s="48">
        <f>SUM(E5:E6)</f>
        <v>4</v>
      </c>
      <c r="F3" s="74">
        <f>E3/D3</f>
        <v>0.02</v>
      </c>
      <c r="G3" s="36"/>
      <c r="I3" s="28"/>
      <c r="J3" s="72" t="s">
        <v>113</v>
      </c>
      <c r="K3" s="49"/>
      <c r="L3" s="49"/>
      <c r="M3" s="36"/>
      <c r="N3" s="24"/>
      <c r="O3" s="24"/>
      <c r="P3" s="24"/>
      <c r="Q3" s="24"/>
      <c r="R3" s="24"/>
      <c r="S3" s="24"/>
      <c r="T3" s="24"/>
      <c r="U3"/>
    </row>
    <row r="4" spans="2:21" x14ac:dyDescent="0.25">
      <c r="B4" s="29"/>
      <c r="C4" s="51" t="s">
        <v>34</v>
      </c>
      <c r="D4" s="52" t="s">
        <v>1</v>
      </c>
      <c r="E4" s="52" t="s">
        <v>106</v>
      </c>
      <c r="F4" s="52" t="s">
        <v>2</v>
      </c>
      <c r="G4" s="29"/>
      <c r="I4" s="32"/>
      <c r="J4" s="53" t="s">
        <v>4</v>
      </c>
      <c r="K4" s="54" t="s">
        <v>5</v>
      </c>
      <c r="L4" s="54" t="s">
        <v>6</v>
      </c>
      <c r="M4" s="32"/>
      <c r="N4" s="24"/>
      <c r="O4" s="24"/>
      <c r="P4" s="24"/>
      <c r="Q4" s="24"/>
      <c r="R4" s="24"/>
      <c r="S4" s="24"/>
      <c r="T4" s="24"/>
      <c r="U4"/>
    </row>
    <row r="5" spans="2:21" s="1" customFormat="1" ht="30" x14ac:dyDescent="0.25">
      <c r="B5" s="30"/>
      <c r="C5" s="56" t="s">
        <v>0</v>
      </c>
      <c r="D5" s="57">
        <v>100</v>
      </c>
      <c r="E5" s="58">
        <f>SUMIF(Leads!R:R,C5,Leads!A:A)</f>
        <v>2</v>
      </c>
      <c r="F5" s="59">
        <f>E5/D5</f>
        <v>0.02</v>
      </c>
      <c r="G5" s="30"/>
      <c r="H5"/>
      <c r="I5" s="37"/>
      <c r="J5" s="60" t="s">
        <v>115</v>
      </c>
      <c r="K5" s="61">
        <f>COUNTIF(Leads!AA:AA,"Consideration")</f>
        <v>2</v>
      </c>
      <c r="L5" s="62">
        <f>K5/SUM(K5:K6)</f>
        <v>0.66666666666666663</v>
      </c>
      <c r="M5" s="30"/>
      <c r="N5" s="25"/>
    </row>
    <row r="6" spans="2:21" s="1" customFormat="1" ht="30" x14ac:dyDescent="0.25">
      <c r="B6" s="30"/>
      <c r="C6" s="63" t="s">
        <v>121</v>
      </c>
      <c r="D6" s="61">
        <v>100</v>
      </c>
      <c r="E6" s="64">
        <f>SUMIF(Leads!R:R,C6,Leads!A:A)</f>
        <v>2</v>
      </c>
      <c r="F6" s="65">
        <f>E6/D6</f>
        <v>0.02</v>
      </c>
      <c r="G6" s="30"/>
      <c r="H6"/>
      <c r="I6" s="33"/>
      <c r="J6" s="60" t="s">
        <v>116</v>
      </c>
      <c r="K6" s="61">
        <f>COUNTIF(Leads!AA:AA,"Engagement")</f>
        <v>1</v>
      </c>
      <c r="L6" s="62">
        <f>SUM(K5:K6)/SUM(K5:K7)</f>
        <v>0.75</v>
      </c>
      <c r="M6" s="30"/>
      <c r="N6" s="23"/>
    </row>
    <row r="7" spans="2:21" s="2" customFormat="1" ht="30" x14ac:dyDescent="0.25">
      <c r="B7" s="30"/>
      <c r="C7" s="63" t="s">
        <v>3</v>
      </c>
      <c r="D7" s="61"/>
      <c r="E7" s="64"/>
      <c r="F7" s="65"/>
      <c r="G7" s="30"/>
      <c r="H7"/>
      <c r="I7" s="33"/>
      <c r="J7" s="60" t="s">
        <v>117</v>
      </c>
      <c r="K7" s="61">
        <f>COUNTIF(Leads!AA:AA,"Awareness")</f>
        <v>1</v>
      </c>
      <c r="L7" s="62">
        <f>K7/SUM(K5:K7)</f>
        <v>0.25</v>
      </c>
      <c r="M7" s="31"/>
      <c r="N7" s="23"/>
    </row>
    <row r="8" spans="2:21" s="2" customFormat="1" x14ac:dyDescent="0.25">
      <c r="B8" s="31"/>
      <c r="C8" s="66"/>
      <c r="D8" s="67"/>
      <c r="E8" s="67"/>
      <c r="F8" s="68"/>
      <c r="G8" s="31"/>
      <c r="H8"/>
      <c r="I8" s="33"/>
      <c r="J8" s="69"/>
      <c r="K8" s="67"/>
      <c r="L8" s="67"/>
      <c r="M8" s="31"/>
      <c r="N8" s="23"/>
      <c r="O8" s="2" t="s">
        <v>122</v>
      </c>
    </row>
    <row r="9" spans="2:21" s="2" customFormat="1" x14ac:dyDescent="0.25">
      <c r="D9" s="5"/>
      <c r="E9" s="5"/>
      <c r="F9" s="6"/>
      <c r="H9"/>
      <c r="I9" s="34"/>
      <c r="J9" s="35"/>
      <c r="K9" s="5"/>
      <c r="L9" s="5"/>
      <c r="N9" s="23"/>
    </row>
    <row r="10" spans="2:21" s="2" customFormat="1" ht="26.25" x14ac:dyDescent="0.4">
      <c r="B10" s="28"/>
      <c r="C10" s="71" t="s">
        <v>127</v>
      </c>
      <c r="D10" s="49"/>
      <c r="E10" s="49"/>
      <c r="F10" s="49"/>
      <c r="G10" s="36"/>
      <c r="H10"/>
      <c r="I10" s="27"/>
      <c r="J10" s="27"/>
      <c r="K10" s="27"/>
      <c r="L10" s="27"/>
      <c r="M10" s="27"/>
    </row>
    <row r="11" spans="2:21" ht="42" customHeight="1" x14ac:dyDescent="0.25">
      <c r="B11" s="29"/>
      <c r="C11" s="86" t="s">
        <v>128</v>
      </c>
      <c r="D11" s="86"/>
      <c r="E11" s="86"/>
      <c r="F11" s="86"/>
      <c r="G11" s="29"/>
      <c r="H11" s="27"/>
      <c r="I11" s="27"/>
      <c r="J11"/>
      <c r="K11"/>
      <c r="L11"/>
      <c r="M11"/>
      <c r="N11"/>
      <c r="O11"/>
      <c r="P11"/>
      <c r="Q11"/>
      <c r="R11"/>
      <c r="S11"/>
      <c r="T11"/>
      <c r="U11"/>
    </row>
    <row r="12" spans="2:21" x14ac:dyDescent="0.25">
      <c r="B12" s="29"/>
      <c r="C12" s="76" t="s">
        <v>111</v>
      </c>
      <c r="D12" s="55"/>
      <c r="E12" s="55"/>
      <c r="F12" s="55"/>
      <c r="G12" s="30"/>
      <c r="H12" s="1"/>
      <c r="I12" s="1"/>
      <c r="J12"/>
      <c r="K12"/>
      <c r="L12"/>
      <c r="M12"/>
      <c r="N12"/>
      <c r="O12"/>
      <c r="P12"/>
      <c r="Q12"/>
      <c r="R12"/>
      <c r="S12"/>
      <c r="T12"/>
      <c r="U12"/>
    </row>
    <row r="13" spans="2:21" x14ac:dyDescent="0.25">
      <c r="B13" s="29"/>
      <c r="C13" s="70" t="s">
        <v>107</v>
      </c>
      <c r="D13" s="55"/>
      <c r="E13" s="55"/>
      <c r="F13" s="55"/>
      <c r="G13" s="30"/>
      <c r="H13" s="1"/>
      <c r="I13" s="1"/>
      <c r="J13"/>
      <c r="K13"/>
      <c r="L13"/>
      <c r="M13"/>
      <c r="N13"/>
      <c r="O13"/>
      <c r="P13"/>
      <c r="Q13"/>
      <c r="R13"/>
      <c r="S13"/>
      <c r="T13"/>
      <c r="U13"/>
    </row>
    <row r="14" spans="2:21" x14ac:dyDescent="0.25">
      <c r="B14" s="29"/>
      <c r="C14" s="70" t="s">
        <v>108</v>
      </c>
      <c r="D14" s="66"/>
      <c r="E14" s="66"/>
      <c r="F14" s="66"/>
      <c r="G14" s="31"/>
      <c r="H14" s="2"/>
      <c r="I14" s="2"/>
      <c r="J14"/>
      <c r="K14"/>
      <c r="L14"/>
      <c r="M14"/>
      <c r="N14"/>
      <c r="O14"/>
      <c r="P14"/>
      <c r="Q14"/>
      <c r="R14"/>
      <c r="S14"/>
      <c r="T14"/>
      <c r="U14"/>
    </row>
    <row r="15" spans="2:21" x14ac:dyDescent="0.25">
      <c r="B15" s="29"/>
      <c r="C15" s="70" t="s">
        <v>109</v>
      </c>
      <c r="D15" s="66"/>
      <c r="E15" s="66"/>
      <c r="F15" s="66"/>
      <c r="G15" s="31"/>
      <c r="H15" s="2"/>
      <c r="I15" s="2"/>
      <c r="J15"/>
      <c r="K15"/>
      <c r="L15"/>
      <c r="M15"/>
      <c r="N15"/>
      <c r="O15"/>
      <c r="P15"/>
      <c r="Q15"/>
      <c r="R15"/>
      <c r="S15"/>
      <c r="T15"/>
      <c r="U15"/>
    </row>
    <row r="16" spans="2:21" x14ac:dyDescent="0.25">
      <c r="B16" s="29"/>
      <c r="C16" s="70" t="s">
        <v>110</v>
      </c>
      <c r="D16" s="66"/>
      <c r="E16" s="66"/>
      <c r="F16" s="66"/>
      <c r="G16" s="31"/>
      <c r="H16" s="2"/>
      <c r="I16" s="2"/>
      <c r="J16"/>
      <c r="K16"/>
      <c r="L16"/>
      <c r="M16"/>
      <c r="N16"/>
      <c r="O16"/>
      <c r="P16"/>
      <c r="Q16"/>
      <c r="R16"/>
      <c r="S16"/>
      <c r="T16"/>
      <c r="U16"/>
    </row>
    <row r="17" spans="2:22" ht="21" x14ac:dyDescent="0.25">
      <c r="B17" s="29"/>
      <c r="C17" s="77" t="s">
        <v>123</v>
      </c>
      <c r="D17" s="66"/>
      <c r="E17" s="66"/>
      <c r="F17" s="66"/>
      <c r="G17" s="31"/>
      <c r="H17" s="2"/>
      <c r="I17" s="2"/>
      <c r="J17"/>
      <c r="K17"/>
      <c r="L17"/>
      <c r="M17"/>
      <c r="N17"/>
      <c r="O17"/>
      <c r="P17"/>
      <c r="Q17"/>
      <c r="R17"/>
      <c r="S17"/>
      <c r="T17"/>
      <c r="U17"/>
    </row>
    <row r="18" spans="2:22" x14ac:dyDescent="0.25">
      <c r="B18" s="29"/>
      <c r="C18" s="50"/>
      <c r="D18" s="50"/>
      <c r="E18" s="50"/>
      <c r="F18" s="50"/>
      <c r="G18" s="31"/>
      <c r="J18"/>
      <c r="K18"/>
      <c r="L18"/>
      <c r="M18"/>
      <c r="N18"/>
      <c r="O18"/>
      <c r="P18"/>
      <c r="Q18"/>
      <c r="R18"/>
      <c r="S18"/>
      <c r="T18"/>
      <c r="U18"/>
    </row>
    <row r="19" spans="2:22" x14ac:dyDescent="0.25">
      <c r="J19"/>
      <c r="K19"/>
      <c r="L19"/>
      <c r="M19"/>
      <c r="N19"/>
      <c r="O19"/>
      <c r="P19"/>
      <c r="Q19"/>
      <c r="R19"/>
      <c r="S19"/>
      <c r="T19"/>
      <c r="U19"/>
    </row>
    <row r="20" spans="2:22" ht="26.25" x14ac:dyDescent="0.4">
      <c r="B20" s="28"/>
      <c r="C20" s="72" t="s">
        <v>114</v>
      </c>
      <c r="D20" s="38"/>
      <c r="E20" s="38"/>
      <c r="F20" s="38"/>
      <c r="G20" s="38"/>
      <c r="H20" s="38"/>
      <c r="I20" s="38"/>
      <c r="J20" s="38"/>
      <c r="K20" s="38"/>
      <c r="L20" s="38"/>
      <c r="M20" s="38"/>
      <c r="N20" s="38"/>
      <c r="O20" s="38"/>
      <c r="P20" s="38"/>
      <c r="Q20" s="38"/>
      <c r="R20" s="38"/>
      <c r="S20" s="38"/>
      <c r="T20" s="38"/>
      <c r="U20" s="39"/>
    </row>
    <row r="21" spans="2:22" x14ac:dyDescent="0.25">
      <c r="J21" s="75"/>
      <c r="K21" s="75"/>
      <c r="L21" s="75"/>
      <c r="M21" s="75"/>
      <c r="N21" s="75"/>
      <c r="O21" s="75"/>
      <c r="P21" s="75"/>
      <c r="Q21" s="75"/>
      <c r="R21" s="75"/>
      <c r="S21" s="75"/>
      <c r="T21" s="75"/>
      <c r="U21" s="75"/>
      <c r="V21" s="47"/>
    </row>
    <row r="22" spans="2:22" x14ac:dyDescent="0.25">
      <c r="N22" s="81" t="s">
        <v>38</v>
      </c>
      <c r="O22" s="81" t="s">
        <v>31</v>
      </c>
      <c r="V22" s="47"/>
    </row>
    <row r="23" spans="2:22" x14ac:dyDescent="0.25">
      <c r="N23" s="82">
        <v>1</v>
      </c>
      <c r="O23" s="83">
        <v>4</v>
      </c>
      <c r="V23" s="47"/>
    </row>
    <row r="24" spans="2:22" x14ac:dyDescent="0.25">
      <c r="V24" s="47"/>
    </row>
    <row r="25" spans="2:22" x14ac:dyDescent="0.25">
      <c r="V25" s="47"/>
    </row>
    <row r="26" spans="2:22" x14ac:dyDescent="0.25">
      <c r="V26" s="47"/>
    </row>
    <row r="27" spans="2:22" x14ac:dyDescent="0.25">
      <c r="V27" s="47"/>
    </row>
    <row r="28" spans="2:22" x14ac:dyDescent="0.25">
      <c r="V28" s="47"/>
    </row>
    <row r="29" spans="2:22" x14ac:dyDescent="0.25">
      <c r="V29" s="47"/>
    </row>
    <row r="30" spans="2:22" x14ac:dyDescent="0.25">
      <c r="V30" s="47"/>
    </row>
    <row r="31" spans="2:22" x14ac:dyDescent="0.25">
      <c r="J31" s="81" t="s">
        <v>34</v>
      </c>
      <c r="K31" s="81" t="s">
        <v>31</v>
      </c>
      <c r="N31" s="81" t="s">
        <v>37</v>
      </c>
      <c r="O31" s="81" t="s">
        <v>31</v>
      </c>
      <c r="Q31" s="81" t="s">
        <v>36</v>
      </c>
      <c r="R31" s="81" t="s">
        <v>31</v>
      </c>
      <c r="T31" s="81" t="s">
        <v>35</v>
      </c>
      <c r="U31" s="81" t="s">
        <v>31</v>
      </c>
      <c r="V31" s="47"/>
    </row>
    <row r="32" spans="2:22" x14ac:dyDescent="0.25">
      <c r="J32" s="82" t="s">
        <v>0</v>
      </c>
      <c r="K32" s="83">
        <v>2</v>
      </c>
      <c r="N32" s="82" t="s">
        <v>40</v>
      </c>
      <c r="O32" s="83">
        <v>3</v>
      </c>
      <c r="Q32" s="82" t="s">
        <v>118</v>
      </c>
      <c r="R32" s="83">
        <v>3</v>
      </c>
      <c r="T32" s="82" t="s">
        <v>134</v>
      </c>
      <c r="U32" s="83">
        <v>2</v>
      </c>
      <c r="V32" s="47"/>
    </row>
    <row r="33" spans="10:22" x14ac:dyDescent="0.25">
      <c r="J33" s="82" t="s">
        <v>121</v>
      </c>
      <c r="K33" s="83">
        <v>2</v>
      </c>
      <c r="N33" s="84" t="s">
        <v>118</v>
      </c>
      <c r="O33" s="83">
        <v>2</v>
      </c>
      <c r="T33" s="82" t="s">
        <v>133</v>
      </c>
      <c r="U33" s="83">
        <v>2</v>
      </c>
      <c r="V33" s="47"/>
    </row>
    <row r="34" spans="10:22" x14ac:dyDescent="0.25">
      <c r="J34" s="85" t="s">
        <v>42</v>
      </c>
      <c r="K34" s="81">
        <v>4</v>
      </c>
      <c r="N34" s="84" t="s">
        <v>119</v>
      </c>
      <c r="O34" s="83">
        <v>1</v>
      </c>
      <c r="V34" s="47"/>
    </row>
    <row r="35" spans="10:22" x14ac:dyDescent="0.25">
      <c r="V35" s="47"/>
    </row>
    <row r="36" spans="10:22" x14ac:dyDescent="0.25">
      <c r="V36" s="47"/>
    </row>
  </sheetData>
  <mergeCells count="1">
    <mergeCell ref="C11:F11"/>
  </mergeCells>
  <hyperlinks>
    <hyperlink ref="C3" location="Leads!A1" display="LEAD GENERATION" xr:uid="{DA8C9DF6-A1A7-45EA-9411-FCC6277A721B}"/>
    <hyperlink ref="C13" location="Leads!W1" display="Verified IT Opportunities – Connect with agencies actively investing in tech" xr:uid="{0C39CAA5-FC47-41CF-B485-5135D1AA9796}"/>
    <hyperlink ref="C14" location="Leads!T1" display="IT Budget Data – Identify accounts with real spending power" xr:uid="{7BDAC130-BD7F-477A-83F6-02A4E24DBFB9}"/>
    <hyperlink ref="C15" location="Leads!U1" display="Jurisdiction Populations – Better prioritize accounts based on size" xr:uid="{91524663-9109-4A40-B1E9-899EAD3435B8}"/>
    <hyperlink ref="C16" location="Leads!S1" display="Introducing Value-Based Leads" xr:uid="{D1FCEAD4-1E2E-42AF-9716-C826E2D7974C}"/>
    <hyperlink ref="C10" location="Leads!A1" display="LEAD GENERATION" xr:uid="{315E4FE3-ACD0-4FA3-BE96-1CEEF14D9557}"/>
    <hyperlink ref="C17" r:id="rId6" xr:uid="{52B79C29-1D23-405E-A4BD-4D984D833B52}"/>
  </hyperlinks>
  <pageMargins left="0.7" right="0.7" top="0.75" bottom="0.75" header="0.3" footer="0.3"/>
  <pageSetup orientation="landscape" horizontalDpi="4294967293" r:id="rId7"/>
  <drawing r:id="rId8"/>
  <extLst>
    <ext xmlns:x14="http://schemas.microsoft.com/office/spreadsheetml/2009/9/main" uri="{A8765BA9-456A-4dab-B4F3-ACF838C121DE}">
      <x14:slicerList>
        <x14:slicer r:id="rId9"/>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D349B-C041-41B0-A016-D3271CF1DA05}">
  <dimension ref="A1:AA5"/>
  <sheetViews>
    <sheetView topLeftCell="R1" zoomScaleNormal="100" workbookViewId="0">
      <pane ySplit="1" topLeftCell="A2" activePane="bottomLeft" state="frozen"/>
      <selection activeCell="I11" sqref="I11"/>
      <selection pane="bottomLeft" activeCell="U1" sqref="U1"/>
    </sheetView>
  </sheetViews>
  <sheetFormatPr defaultColWidth="11" defaultRowHeight="15" x14ac:dyDescent="0.25"/>
  <cols>
    <col min="1" max="1" width="7.5703125" style="12" bestFit="1" customWidth="1"/>
    <col min="2" max="2" width="13.85546875" style="12" bestFit="1" customWidth="1"/>
    <col min="3" max="3" width="13.7109375" style="11" bestFit="1" customWidth="1"/>
    <col min="4" max="4" width="14.7109375" style="14" bestFit="1" customWidth="1"/>
    <col min="5" max="5" width="10.5703125" bestFit="1" customWidth="1"/>
    <col min="6" max="6" width="10.28515625" customWidth="1"/>
    <col min="7" max="7" width="14.5703125" bestFit="1" customWidth="1"/>
    <col min="8" max="8" width="12.28515625" bestFit="1" customWidth="1"/>
    <col min="9" max="9" width="13.5703125" customWidth="1"/>
    <col min="10" max="10" width="21.140625" customWidth="1"/>
    <col min="11" max="11" width="15" bestFit="1" customWidth="1"/>
    <col min="12" max="13" width="11.85546875" customWidth="1"/>
    <col min="14" max="14" width="8.7109375" bestFit="1" customWidth="1"/>
    <col min="15" max="15" width="11.85546875" customWidth="1"/>
    <col min="16" max="16" width="30" style="45" customWidth="1"/>
    <col min="17" max="17" width="15.28515625" style="15" bestFit="1" customWidth="1"/>
    <col min="18" max="18" width="29.85546875" customWidth="1"/>
    <col min="19" max="19" width="20" customWidth="1"/>
    <col min="20" max="24" width="20" style="11" customWidth="1"/>
    <col min="25" max="25" width="38.28515625" style="11" customWidth="1"/>
    <col min="26" max="16384" width="11" style="11"/>
  </cols>
  <sheetData>
    <row r="1" spans="1:27" s="93" customFormat="1" ht="45" x14ac:dyDescent="0.25">
      <c r="A1" s="87" t="s">
        <v>7</v>
      </c>
      <c r="B1" s="87" t="s">
        <v>8</v>
      </c>
      <c r="C1" s="87" t="s">
        <v>9</v>
      </c>
      <c r="D1" s="88" t="s">
        <v>10</v>
      </c>
      <c r="E1" s="87" t="s">
        <v>11</v>
      </c>
      <c r="F1" s="87" t="s">
        <v>12</v>
      </c>
      <c r="G1" s="87" t="s">
        <v>13</v>
      </c>
      <c r="H1" s="87" t="s">
        <v>14</v>
      </c>
      <c r="I1" s="87" t="s">
        <v>15</v>
      </c>
      <c r="J1" s="87" t="s">
        <v>16</v>
      </c>
      <c r="K1" s="87" t="s">
        <v>17</v>
      </c>
      <c r="L1" s="87" t="s">
        <v>18</v>
      </c>
      <c r="M1" s="87" t="s">
        <v>19</v>
      </c>
      <c r="N1" s="87" t="s">
        <v>20</v>
      </c>
      <c r="O1" s="87" t="s">
        <v>21</v>
      </c>
      <c r="P1" s="89" t="s">
        <v>22</v>
      </c>
      <c r="Q1" s="90" t="s">
        <v>23</v>
      </c>
      <c r="R1" s="87" t="s">
        <v>24</v>
      </c>
      <c r="S1" s="89" t="s">
        <v>124</v>
      </c>
      <c r="T1" s="91" t="s">
        <v>125</v>
      </c>
      <c r="U1" s="91" t="s">
        <v>101</v>
      </c>
      <c r="V1" s="91" t="s">
        <v>102</v>
      </c>
      <c r="W1" s="91" t="s">
        <v>103</v>
      </c>
      <c r="X1" s="87" t="s">
        <v>104</v>
      </c>
      <c r="Y1" s="92" t="s">
        <v>126</v>
      </c>
      <c r="Z1" s="91" t="s">
        <v>25</v>
      </c>
      <c r="AA1" s="91" t="s">
        <v>4</v>
      </c>
    </row>
    <row r="2" spans="1:27" x14ac:dyDescent="0.25">
      <c r="A2" s="12">
        <f>IF((COUNTIF($P$2:$P2,$P2)=1),1,0)</f>
        <v>1</v>
      </c>
      <c r="B2" s="12">
        <f>COUNTIF(P:P,P2)</f>
        <v>1</v>
      </c>
      <c r="C2" s="13" t="str">
        <f t="shared" ref="C2" si="0">RIGHT(P2,LEN(P2)-FIND("@",P2))</f>
        <v>erepublic.com</v>
      </c>
      <c r="D2" s="14">
        <v>45818</v>
      </c>
      <c r="E2" s="4" t="s">
        <v>130</v>
      </c>
      <c r="F2" s="4" t="s">
        <v>131</v>
      </c>
      <c r="G2" s="4" t="s">
        <v>133</v>
      </c>
      <c r="H2" s="4" t="s">
        <v>118</v>
      </c>
      <c r="I2" s="4" t="s">
        <v>132</v>
      </c>
      <c r="J2" s="4" t="s">
        <v>135</v>
      </c>
      <c r="K2" s="4" t="s">
        <v>137</v>
      </c>
      <c r="L2" s="4" t="s">
        <v>138</v>
      </c>
      <c r="M2" s="4" t="s">
        <v>45</v>
      </c>
      <c r="N2">
        <v>95630</v>
      </c>
      <c r="O2" s="4" t="s">
        <v>136</v>
      </c>
      <c r="P2" s="44" t="s">
        <v>26</v>
      </c>
      <c r="Q2" s="15" t="s">
        <v>139</v>
      </c>
      <c r="R2" t="s">
        <v>0</v>
      </c>
      <c r="S2" s="78">
        <v>24</v>
      </c>
      <c r="T2" s="78">
        <v>3</v>
      </c>
      <c r="U2" s="78">
        <v>23</v>
      </c>
      <c r="V2" s="79">
        <v>29984180</v>
      </c>
      <c r="W2" s="78">
        <v>209570</v>
      </c>
      <c r="X2" s="78">
        <v>1706</v>
      </c>
      <c r="Y2" s="80" t="s">
        <v>129</v>
      </c>
      <c r="Z2" s="11">
        <f>IF(ISNA(VLOOKUP(P2,'Scores &amp; Data (Hide)'!G:I,2,FALSE)), 50, VLOOKUP(P2,'Scores &amp; Data (Hide)'!G:I,2,FALSE))</f>
        <v>50</v>
      </c>
      <c r="AA2" s="11" t="str">
        <f>IF(ISNA(VLOOKUP(P2,'Scores &amp; Data (Hide)'!G:I,3,FALSE)), "Awareness", VLOOKUP(P2,'Scores &amp; Data (Hide)'!G:I,3,FALSE))</f>
        <v>Awareness</v>
      </c>
    </row>
    <row r="3" spans="1:27" x14ac:dyDescent="0.25">
      <c r="A3" s="12">
        <f>IF((COUNTIF($P$2:$P3,$P3)=1),1,0)</f>
        <v>1</v>
      </c>
      <c r="B3" s="12">
        <f>COUNTIF(P:P,P3)</f>
        <v>1</v>
      </c>
      <c r="C3" s="13" t="str">
        <f t="shared" ref="C3:C5" si="1">RIGHT(P3,LEN(P3)-FIND("@",P3))</f>
        <v>erepublic.com</v>
      </c>
      <c r="D3" s="14">
        <v>45818</v>
      </c>
      <c r="E3" s="4" t="s">
        <v>130</v>
      </c>
      <c r="F3" s="4" t="s">
        <v>131</v>
      </c>
      <c r="G3" t="s">
        <v>134</v>
      </c>
      <c r="H3" t="s">
        <v>119</v>
      </c>
      <c r="I3" s="4" t="s">
        <v>132</v>
      </c>
      <c r="J3" s="4" t="s">
        <v>135</v>
      </c>
      <c r="K3" s="4" t="s">
        <v>137</v>
      </c>
      <c r="L3" s="4" t="s">
        <v>138</v>
      </c>
      <c r="M3" t="s">
        <v>71</v>
      </c>
      <c r="N3">
        <v>95630</v>
      </c>
      <c r="O3" s="4" t="s">
        <v>136</v>
      </c>
      <c r="P3" s="44" t="s">
        <v>27</v>
      </c>
      <c r="Q3" s="15" t="s">
        <v>139</v>
      </c>
      <c r="R3" t="s">
        <v>121</v>
      </c>
      <c r="S3" s="78">
        <v>157</v>
      </c>
      <c r="T3" s="78">
        <v>37</v>
      </c>
      <c r="U3" s="78">
        <v>146</v>
      </c>
      <c r="V3" s="79">
        <v>883655238</v>
      </c>
      <c r="W3" s="78">
        <v>5478831</v>
      </c>
      <c r="X3" s="78">
        <v>73780</v>
      </c>
      <c r="Y3" s="80" t="s">
        <v>129</v>
      </c>
      <c r="Z3" s="11">
        <f>IF(ISNA(VLOOKUP(P3,'Scores &amp; Data (Hide)'!G:I,2,FALSE)), 50, VLOOKUP(P3,'Scores &amp; Data (Hide)'!G:I,2,FALSE))</f>
        <v>60</v>
      </c>
      <c r="AA3" s="11" t="str">
        <f>IF(ISNA(VLOOKUP(P3,'Scores &amp; Data (Hide)'!G:I,3,FALSE)), "Awareness", VLOOKUP(P3,'Scores &amp; Data (Hide)'!G:I,3,FALSE))</f>
        <v>Engagement</v>
      </c>
    </row>
    <row r="4" spans="1:27" x14ac:dyDescent="0.25">
      <c r="A4" s="12">
        <f>IF((COUNTIF($P$2:$P4,$P4)=1),1,0)</f>
        <v>1</v>
      </c>
      <c r="B4" s="12">
        <f>COUNTIF(P:P,P4)</f>
        <v>1</v>
      </c>
      <c r="C4" s="13" t="str">
        <f t="shared" si="1"/>
        <v>erepublic.com</v>
      </c>
      <c r="D4" s="14">
        <v>45818</v>
      </c>
      <c r="E4" s="4" t="s">
        <v>130</v>
      </c>
      <c r="F4" s="4" t="s">
        <v>131</v>
      </c>
      <c r="G4" t="s">
        <v>134</v>
      </c>
      <c r="H4" t="s">
        <v>118</v>
      </c>
      <c r="I4" s="4" t="s">
        <v>132</v>
      </c>
      <c r="J4" s="4" t="s">
        <v>135</v>
      </c>
      <c r="K4" s="4" t="s">
        <v>137</v>
      </c>
      <c r="L4" s="4" t="s">
        <v>138</v>
      </c>
      <c r="M4" t="s">
        <v>50</v>
      </c>
      <c r="N4">
        <v>95630</v>
      </c>
      <c r="O4" s="4" t="s">
        <v>136</v>
      </c>
      <c r="P4" s="44" t="s">
        <v>28</v>
      </c>
      <c r="Q4" s="15" t="s">
        <v>139</v>
      </c>
      <c r="R4" t="s">
        <v>0</v>
      </c>
      <c r="S4" s="78">
        <v>8</v>
      </c>
      <c r="T4" s="78">
        <v>4</v>
      </c>
      <c r="U4" s="78">
        <v>5</v>
      </c>
      <c r="V4" s="79">
        <v>245777389</v>
      </c>
      <c r="W4" s="78">
        <v>212122</v>
      </c>
      <c r="X4" s="78">
        <v>2202</v>
      </c>
      <c r="Y4" s="80" t="s">
        <v>129</v>
      </c>
      <c r="Z4" s="11">
        <f>IF(ISNA(VLOOKUP(P4,'Scores &amp; Data (Hide)'!G:I,2,FALSE)), 50, VLOOKUP(P4,'Scores &amp; Data (Hide)'!G:I,2,FALSE))</f>
        <v>100</v>
      </c>
      <c r="AA4" s="11" t="str">
        <f>IF(ISNA(VLOOKUP(P4,'Scores &amp; Data (Hide)'!G:I,3,FALSE)), "Awareness", VLOOKUP(P4,'Scores &amp; Data (Hide)'!G:I,3,FALSE))</f>
        <v>Consideration</v>
      </c>
    </row>
    <row r="5" spans="1:27" x14ac:dyDescent="0.25">
      <c r="A5" s="12">
        <f>IF((COUNTIF($P$2:$P5,$P5)=1),1,0)</f>
        <v>1</v>
      </c>
      <c r="B5" s="12">
        <f>COUNTIF(P:P,P5)</f>
        <v>1</v>
      </c>
      <c r="C5" s="13" t="str">
        <f t="shared" si="1"/>
        <v>govtech.com</v>
      </c>
      <c r="D5" s="14">
        <v>45818</v>
      </c>
      <c r="E5" s="4" t="s">
        <v>130</v>
      </c>
      <c r="F5" s="4" t="s">
        <v>131</v>
      </c>
      <c r="G5" s="4" t="s">
        <v>133</v>
      </c>
      <c r="H5" s="4" t="s">
        <v>118</v>
      </c>
      <c r="I5" s="4" t="s">
        <v>132</v>
      </c>
      <c r="J5" s="4" t="s">
        <v>135</v>
      </c>
      <c r="K5" s="4" t="s">
        <v>137</v>
      </c>
      <c r="L5" s="4" t="s">
        <v>138</v>
      </c>
      <c r="M5" s="4" t="s">
        <v>45</v>
      </c>
      <c r="N5">
        <v>95630</v>
      </c>
      <c r="O5" s="4" t="s">
        <v>136</v>
      </c>
      <c r="P5" s="17" t="s">
        <v>120</v>
      </c>
      <c r="Q5" s="15" t="s">
        <v>139</v>
      </c>
      <c r="R5" t="s">
        <v>121</v>
      </c>
      <c r="S5" s="78">
        <v>711</v>
      </c>
      <c r="T5" s="78">
        <v>33</v>
      </c>
      <c r="U5" s="78">
        <v>348</v>
      </c>
      <c r="V5" s="79">
        <v>276482800</v>
      </c>
      <c r="W5" s="78">
        <v>1573916</v>
      </c>
      <c r="X5" s="78">
        <v>28909</v>
      </c>
      <c r="Y5" s="80" t="s">
        <v>129</v>
      </c>
      <c r="Z5" s="11">
        <f>IF(ISNA(VLOOKUP(P5,'Scores &amp; Data (Hide)'!G:I,2,FALSE)), 50, VLOOKUP(P5,'Scores &amp; Data (Hide)'!G:I,2,FALSE))</f>
        <v>100</v>
      </c>
      <c r="AA5" s="11" t="str">
        <f>IF(ISNA(VLOOKUP(P5,'Scores &amp; Data (Hide)'!G:I,3,FALSE)), "Awareness", VLOOKUP(P5,'Scores &amp; Data (Hide)'!G:I,3,FALSE))</f>
        <v>Consideration</v>
      </c>
    </row>
  </sheetData>
  <hyperlinks>
    <hyperlink ref="P2" r:id="rId1" xr:uid="{7D21D164-7B37-4E9F-9708-98E025FFAFE5}"/>
    <hyperlink ref="P3" r:id="rId2" xr:uid="{8FADCEE7-B24E-4290-B2F8-7771F294AD1C}"/>
    <hyperlink ref="P4" r:id="rId3" xr:uid="{0E55A062-2C29-4CA8-8876-BD76F88A1B95}"/>
    <hyperlink ref="P5" r:id="rId4" xr:uid="{1BFBC3C8-C87F-4360-A163-2AFD0270F9FD}"/>
    <hyperlink ref="Y1" r:id="rId5" display="Enhanced Jurisdictional Lead Data Provided by GovTech Navigator" xr:uid="{51D4E890-3B64-42B2-B4D4-6FB2314F3769}"/>
    <hyperlink ref="Y2" r:id="rId6" xr:uid="{CE067FA0-4AD8-43DC-B213-2370EE19033E}"/>
    <hyperlink ref="Y3" r:id="rId7" xr:uid="{AEA5611F-63C3-4C0B-9B02-1E91E5DA151A}"/>
    <hyperlink ref="Y4" r:id="rId8" xr:uid="{5E5569A7-7FBD-46AA-848D-07CE5A63961B}"/>
    <hyperlink ref="Y5" r:id="rId9" xr:uid="{F7092156-C6BE-4694-8E63-9A0F24E79659}"/>
  </hyperlinks>
  <pageMargins left="0.7" right="0.7" top="0.75" bottom="0.75" header="0.3" footer="0.3"/>
  <pageSetup orientation="portrait"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0A7AF0-27DD-4FFF-B4C5-9DFE976CAAED}">
  <dimension ref="A1:U50"/>
  <sheetViews>
    <sheetView workbookViewId="0">
      <pane ySplit="1" topLeftCell="A2" activePane="bottomLeft" state="frozen"/>
      <selection pane="bottomLeft" activeCell="A2" sqref="A2"/>
    </sheetView>
  </sheetViews>
  <sheetFormatPr defaultRowHeight="15" x14ac:dyDescent="0.25"/>
  <cols>
    <col min="1" max="1" width="24.5703125" bestFit="1" customWidth="1"/>
    <col min="2" max="2" width="8.140625" bestFit="1" customWidth="1"/>
    <col min="3" max="3" width="7.42578125" bestFit="1" customWidth="1"/>
    <col min="4" max="4" width="13.85546875" bestFit="1" customWidth="1"/>
    <col min="5" max="5" width="13.140625" bestFit="1" customWidth="1"/>
    <col min="6" max="6" width="8.7109375" style="19" customWidth="1"/>
    <col min="7" max="7" width="24.5703125" bestFit="1" customWidth="1"/>
    <col min="8" max="8" width="5.85546875" bestFit="1" customWidth="1"/>
    <col min="9" max="9" width="12" style="21" bestFit="1" customWidth="1"/>
    <col min="10" max="10" width="43.85546875" bestFit="1" customWidth="1"/>
    <col min="12" max="12" width="11.140625" customWidth="1"/>
    <col min="20" max="20" width="7.85546875" bestFit="1" customWidth="1"/>
    <col min="21" max="21" width="14" bestFit="1" customWidth="1"/>
  </cols>
  <sheetData>
    <row r="1" spans="1:21" x14ac:dyDescent="0.25">
      <c r="A1" s="2" t="s">
        <v>22</v>
      </c>
      <c r="B1" s="2" t="s">
        <v>90</v>
      </c>
      <c r="C1" s="18" t="s">
        <v>91</v>
      </c>
      <c r="D1" s="2" t="s">
        <v>92</v>
      </c>
      <c r="E1" s="2" t="s">
        <v>93</v>
      </c>
      <c r="G1" s="16" t="s">
        <v>22</v>
      </c>
      <c r="H1" t="s">
        <v>25</v>
      </c>
      <c r="I1" s="22" t="s">
        <v>4</v>
      </c>
      <c r="J1" s="2" t="s">
        <v>94</v>
      </c>
      <c r="L1" s="2" t="s">
        <v>105</v>
      </c>
      <c r="M1" s="8" t="s">
        <v>29</v>
      </c>
      <c r="N1" s="8" t="s">
        <v>30</v>
      </c>
      <c r="O1" s="8" t="s">
        <v>19</v>
      </c>
      <c r="P1" s="8" t="s">
        <v>31</v>
      </c>
      <c r="Q1" s="8" t="s">
        <v>32</v>
      </c>
      <c r="S1" s="9" t="s">
        <v>24</v>
      </c>
      <c r="T1" s="9" t="s">
        <v>19</v>
      </c>
      <c r="U1" s="7" t="s">
        <v>33</v>
      </c>
    </row>
    <row r="2" spans="1:21" x14ac:dyDescent="0.25">
      <c r="A2" s="44" t="s">
        <v>26</v>
      </c>
      <c r="B2" t="b">
        <v>0</v>
      </c>
      <c r="C2" t="b">
        <v>0</v>
      </c>
      <c r="D2">
        <f>IF(B2=TRUE,10,0)</f>
        <v>0</v>
      </c>
      <c r="E2">
        <f>IF(C2=TRUE,50,0)</f>
        <v>0</v>
      </c>
      <c r="F2" s="20"/>
      <c r="G2" s="11" t="s">
        <v>28</v>
      </c>
      <c r="H2">
        <v>100</v>
      </c>
      <c r="I2" s="21" t="str" cm="1">
        <f t="array" ref="I2">_xlfn.IFS(H2&gt;99,"Consideration",H2&gt;50,"Engagement",H2&gt;0,"Awareness")</f>
        <v>Consideration</v>
      </c>
      <c r="J2" t="s">
        <v>95</v>
      </c>
      <c r="M2" s="7">
        <v>6.74</v>
      </c>
      <c r="N2" s="7">
        <v>3.45</v>
      </c>
      <c r="O2" s="7" t="s">
        <v>39</v>
      </c>
      <c r="P2" s="10">
        <f ca="1">SUMIFS(U:U,T:T,O2)+YEAR(TODAY())-YEAR(TODAY())</f>
        <v>0</v>
      </c>
      <c r="Q2" s="10" t="str">
        <f t="shared" ref="Q2:Q33" ca="1" si="0">IF(P2=MAX($P$2:$P$50),P2,"")</f>
        <v/>
      </c>
      <c r="S2" s="7" t="s">
        <v>0</v>
      </c>
      <c r="T2" s="7" t="s">
        <v>45</v>
      </c>
      <c r="U2" s="7">
        <v>1</v>
      </c>
    </row>
    <row r="3" spans="1:21" x14ac:dyDescent="0.25">
      <c r="A3" s="44" t="s">
        <v>27</v>
      </c>
      <c r="B3" t="b">
        <v>1</v>
      </c>
      <c r="C3" t="b">
        <v>0</v>
      </c>
      <c r="D3">
        <f>IF(B3=TRUE,10,0)</f>
        <v>10</v>
      </c>
      <c r="E3">
        <f>IF(C3=TRUE,50,0)</f>
        <v>0</v>
      </c>
      <c r="G3" s="11" t="s">
        <v>120</v>
      </c>
      <c r="H3">
        <v>100</v>
      </c>
      <c r="I3" s="21" t="str" cm="1">
        <f t="array" ref="I3">_xlfn.IFS(H3&gt;99,"Consideration",H3&gt;50,"Engagement",H3&gt;0,"Awareness")</f>
        <v>Consideration</v>
      </c>
      <c r="J3" t="s">
        <v>96</v>
      </c>
      <c r="M3" s="7">
        <v>1.1299999999999999</v>
      </c>
      <c r="N3" s="7">
        <v>2.1</v>
      </c>
      <c r="O3" s="7" t="s">
        <v>41</v>
      </c>
      <c r="P3" s="10">
        <f t="shared" ref="P3:P50" ca="1" si="1">SUMIFS(U:U,T:T,O3)+YEAR(TODAY())-YEAR(TODAY())</f>
        <v>0</v>
      </c>
      <c r="Q3" s="10" t="str">
        <f t="shared" ca="1" si="0"/>
        <v/>
      </c>
      <c r="S3" s="7" t="s">
        <v>0</v>
      </c>
      <c r="T3" s="7" t="s">
        <v>50</v>
      </c>
      <c r="U3" s="7">
        <v>1</v>
      </c>
    </row>
    <row r="4" spans="1:21" x14ac:dyDescent="0.25">
      <c r="A4" s="44" t="s">
        <v>28</v>
      </c>
      <c r="B4" t="b">
        <v>0</v>
      </c>
      <c r="C4" t="b">
        <v>1</v>
      </c>
      <c r="D4">
        <f>IF(B4=TRUE,10,0)</f>
        <v>0</v>
      </c>
      <c r="E4">
        <f>IF(C4=TRUE,50,0)</f>
        <v>50</v>
      </c>
      <c r="G4" s="11" t="s">
        <v>27</v>
      </c>
      <c r="H4">
        <v>60</v>
      </c>
      <c r="I4" s="21" t="str" cm="1">
        <f t="array" ref="I4">_xlfn.IFS(H4&gt;99,"Consideration",H4&gt;50,"Engagement",H4&gt;0,"Awareness")</f>
        <v>Engagement</v>
      </c>
      <c r="J4" t="s">
        <v>97</v>
      </c>
      <c r="M4" s="7">
        <v>2.02</v>
      </c>
      <c r="N4" s="7">
        <v>4.25</v>
      </c>
      <c r="O4" s="7" t="s">
        <v>43</v>
      </c>
      <c r="P4" s="10">
        <f t="shared" ca="1" si="1"/>
        <v>0</v>
      </c>
      <c r="Q4" s="10" t="str">
        <f t="shared" ca="1" si="0"/>
        <v/>
      </c>
      <c r="S4" s="7" t="s">
        <v>121</v>
      </c>
      <c r="T4" s="7" t="s">
        <v>45</v>
      </c>
      <c r="U4" s="7">
        <v>1</v>
      </c>
    </row>
    <row r="5" spans="1:21" x14ac:dyDescent="0.25">
      <c r="A5" s="17" t="s">
        <v>120</v>
      </c>
      <c r="B5" t="b">
        <v>0</v>
      </c>
      <c r="C5" t="b">
        <v>1</v>
      </c>
      <c r="D5">
        <f>IF(B5=TRUE,10,0)</f>
        <v>0</v>
      </c>
      <c r="E5">
        <f>IF(C5=TRUE,50,0)</f>
        <v>50</v>
      </c>
      <c r="G5" s="11" t="s">
        <v>26</v>
      </c>
      <c r="H5">
        <v>50</v>
      </c>
      <c r="I5" s="21" t="str" cm="1">
        <f t="array" ref="I5">_xlfn.IFS(H5&gt;99,"Consideration",H5&gt;50,"Engagement",H5&gt;0,"Awareness")</f>
        <v>Awareness</v>
      </c>
      <c r="J5" t="s">
        <v>98</v>
      </c>
      <c r="L5" s="1"/>
      <c r="M5" s="7">
        <v>5.62</v>
      </c>
      <c r="N5" s="7">
        <v>4</v>
      </c>
      <c r="O5" s="7" t="s">
        <v>44</v>
      </c>
      <c r="P5" s="10">
        <f t="shared" ca="1" si="1"/>
        <v>0</v>
      </c>
      <c r="Q5" s="10" t="str">
        <f t="shared" ca="1" si="0"/>
        <v/>
      </c>
      <c r="S5" s="7" t="s">
        <v>121</v>
      </c>
      <c r="T5" s="7" t="s">
        <v>71</v>
      </c>
      <c r="U5" s="7">
        <v>1</v>
      </c>
    </row>
    <row r="6" spans="1:21" x14ac:dyDescent="0.25">
      <c r="J6" t="s">
        <v>99</v>
      </c>
      <c r="L6" s="1"/>
      <c r="M6" s="7">
        <v>0.71</v>
      </c>
      <c r="N6" s="7">
        <v>5.5</v>
      </c>
      <c r="O6" s="7" t="s">
        <v>45</v>
      </c>
      <c r="P6" s="10">
        <f t="shared" ca="1" si="1"/>
        <v>2</v>
      </c>
      <c r="Q6" s="10">
        <f t="shared" ca="1" si="0"/>
        <v>2</v>
      </c>
    </row>
    <row r="7" spans="1:21" x14ac:dyDescent="0.25">
      <c r="J7" t="s">
        <v>100</v>
      </c>
      <c r="L7" s="2"/>
      <c r="M7" s="7">
        <v>3.28</v>
      </c>
      <c r="N7" s="7">
        <v>5.7</v>
      </c>
      <c r="O7" s="7" t="s">
        <v>46</v>
      </c>
      <c r="P7" s="10">
        <f t="shared" ca="1" si="1"/>
        <v>0</v>
      </c>
      <c r="Q7" s="10" t="str">
        <f t="shared" ca="1" si="0"/>
        <v/>
      </c>
    </row>
    <row r="8" spans="1:21" x14ac:dyDescent="0.25">
      <c r="L8" s="2"/>
      <c r="M8" s="7">
        <v>9.6999999999999993</v>
      </c>
      <c r="N8" s="7">
        <v>6.55</v>
      </c>
      <c r="O8" s="7" t="s">
        <v>47</v>
      </c>
      <c r="P8" s="10">
        <f t="shared" ca="1" si="1"/>
        <v>0</v>
      </c>
      <c r="Q8" s="10" t="str">
        <f t="shared" ca="1" si="0"/>
        <v/>
      </c>
    </row>
    <row r="9" spans="1:21" x14ac:dyDescent="0.25">
      <c r="M9" s="7">
        <v>7.86</v>
      </c>
      <c r="N9" s="7">
        <v>2.0499999999999998</v>
      </c>
      <c r="O9" s="7" t="s">
        <v>48</v>
      </c>
      <c r="P9" s="10">
        <f t="shared" ca="1" si="1"/>
        <v>0</v>
      </c>
      <c r="Q9" s="10" t="str">
        <f t="shared" ca="1" si="0"/>
        <v/>
      </c>
    </row>
    <row r="10" spans="1:21" x14ac:dyDescent="0.25">
      <c r="M10" s="7">
        <v>7.38</v>
      </c>
      <c r="N10" s="7">
        <v>3.55</v>
      </c>
      <c r="O10" s="7" t="s">
        <v>49</v>
      </c>
      <c r="P10" s="10">
        <f t="shared" ca="1" si="1"/>
        <v>0</v>
      </c>
      <c r="Q10" s="10" t="str">
        <f t="shared" ca="1" si="0"/>
        <v/>
      </c>
    </row>
    <row r="11" spans="1:21" x14ac:dyDescent="0.25">
      <c r="M11" s="7">
        <v>3.8</v>
      </c>
      <c r="N11" s="7">
        <v>0.65</v>
      </c>
      <c r="O11" s="7" t="s">
        <v>50</v>
      </c>
      <c r="P11" s="10">
        <f t="shared" ca="1" si="1"/>
        <v>1</v>
      </c>
      <c r="Q11" s="10" t="str">
        <f t="shared" ca="1" si="0"/>
        <v/>
      </c>
    </row>
    <row r="12" spans="1:21" x14ac:dyDescent="0.25">
      <c r="M12" s="7">
        <v>1.95</v>
      </c>
      <c r="N12" s="7">
        <v>7.8</v>
      </c>
      <c r="O12" s="7" t="s">
        <v>51</v>
      </c>
      <c r="P12" s="10">
        <f t="shared" ca="1" si="1"/>
        <v>0</v>
      </c>
      <c r="Q12" s="10" t="str">
        <f t="shared" ca="1" si="0"/>
        <v/>
      </c>
    </row>
    <row r="13" spans="1:21" x14ac:dyDescent="0.25">
      <c r="M13" s="7">
        <v>6.11</v>
      </c>
      <c r="N13" s="7">
        <v>6.05</v>
      </c>
      <c r="O13" s="7" t="s">
        <v>52</v>
      </c>
      <c r="P13" s="10">
        <f t="shared" ca="1" si="1"/>
        <v>0</v>
      </c>
      <c r="Q13" s="10" t="str">
        <f t="shared" ca="1" si="0"/>
        <v/>
      </c>
    </row>
    <row r="14" spans="1:21" x14ac:dyDescent="0.25">
      <c r="M14" s="7">
        <v>6.65</v>
      </c>
      <c r="N14" s="7">
        <v>6.11</v>
      </c>
      <c r="O14" s="7" t="s">
        <v>53</v>
      </c>
      <c r="P14" s="10">
        <f t="shared" ca="1" si="1"/>
        <v>0</v>
      </c>
      <c r="Q14" s="10" t="str">
        <f t="shared" ca="1" si="0"/>
        <v/>
      </c>
    </row>
    <row r="15" spans="1:21" x14ac:dyDescent="0.25">
      <c r="M15" s="7">
        <v>5.31</v>
      </c>
      <c r="N15" s="7">
        <v>6.75</v>
      </c>
      <c r="O15" s="7" t="s">
        <v>54</v>
      </c>
      <c r="P15" s="10">
        <f t="shared" ca="1" si="1"/>
        <v>0</v>
      </c>
      <c r="Q15" s="10" t="str">
        <f t="shared" ca="1" si="0"/>
        <v/>
      </c>
    </row>
    <row r="16" spans="1:21" x14ac:dyDescent="0.25">
      <c r="M16" s="7">
        <v>4.53</v>
      </c>
      <c r="N16" s="7">
        <v>5.4</v>
      </c>
      <c r="O16" s="7" t="s">
        <v>55</v>
      </c>
      <c r="P16" s="10">
        <f t="shared" ca="1" si="1"/>
        <v>0</v>
      </c>
      <c r="Q16" s="10" t="str">
        <f t="shared" ca="1" si="0"/>
        <v/>
      </c>
    </row>
    <row r="17" spans="13:17" x14ac:dyDescent="0.25">
      <c r="M17" s="7">
        <v>5.63</v>
      </c>
      <c r="N17" s="7">
        <v>2.7</v>
      </c>
      <c r="O17" s="7" t="s">
        <v>56</v>
      </c>
      <c r="P17" s="10">
        <f t="shared" ca="1" si="1"/>
        <v>0</v>
      </c>
      <c r="Q17" s="10" t="str">
        <f t="shared" ca="1" si="0"/>
        <v/>
      </c>
    </row>
    <row r="18" spans="13:17" x14ac:dyDescent="0.25">
      <c r="M18" s="7">
        <v>9.1999999999999993</v>
      </c>
      <c r="N18" s="7">
        <v>8.9499999999999993</v>
      </c>
      <c r="O18" s="7" t="s">
        <v>57</v>
      </c>
      <c r="P18" s="10">
        <f t="shared" ca="1" si="1"/>
        <v>0</v>
      </c>
      <c r="Q18" s="10" t="str">
        <f t="shared" ca="1" si="0"/>
        <v/>
      </c>
    </row>
    <row r="19" spans="13:17" x14ac:dyDescent="0.25">
      <c r="M19" s="7">
        <v>9.6999999999999993</v>
      </c>
      <c r="N19" s="7">
        <v>4.6399999999999997</v>
      </c>
      <c r="O19" s="7" t="s">
        <v>58</v>
      </c>
      <c r="P19" s="10">
        <f t="shared" ca="1" si="1"/>
        <v>0</v>
      </c>
      <c r="Q19" s="10" t="str">
        <f t="shared" ca="1" si="0"/>
        <v/>
      </c>
    </row>
    <row r="20" spans="13:17" x14ac:dyDescent="0.25">
      <c r="M20" s="7">
        <v>9.6999999999999993</v>
      </c>
      <c r="N20" s="7">
        <v>7.83</v>
      </c>
      <c r="O20" s="7" t="s">
        <v>59</v>
      </c>
      <c r="P20" s="10">
        <f t="shared" ca="1" si="1"/>
        <v>0</v>
      </c>
      <c r="Q20" s="10" t="str">
        <f t="shared" ca="1" si="0"/>
        <v/>
      </c>
    </row>
    <row r="21" spans="13:17" x14ac:dyDescent="0.25">
      <c r="M21" s="7">
        <v>6.8</v>
      </c>
      <c r="N21" s="7">
        <v>7.24</v>
      </c>
      <c r="O21" s="7" t="s">
        <v>60</v>
      </c>
      <c r="P21" s="10">
        <f t="shared" ca="1" si="1"/>
        <v>0</v>
      </c>
      <c r="Q21" s="10" t="str">
        <f t="shared" ca="1" si="0"/>
        <v/>
      </c>
    </row>
    <row r="22" spans="13:17" x14ac:dyDescent="0.25">
      <c r="M22" s="7">
        <v>5.17</v>
      </c>
      <c r="N22" s="7">
        <v>8.1999999999999993</v>
      </c>
      <c r="O22" s="7" t="s">
        <v>61</v>
      </c>
      <c r="P22" s="10">
        <f t="shared" ca="1" si="1"/>
        <v>0</v>
      </c>
      <c r="Q22" s="10" t="str">
        <f t="shared" ca="1" si="0"/>
        <v/>
      </c>
    </row>
    <row r="23" spans="13:17" x14ac:dyDescent="0.25">
      <c r="M23" s="7">
        <v>6.2</v>
      </c>
      <c r="N23" s="7">
        <v>3.35</v>
      </c>
      <c r="O23" s="7" t="s">
        <v>62</v>
      </c>
      <c r="P23" s="10">
        <f t="shared" ca="1" si="1"/>
        <v>0</v>
      </c>
      <c r="Q23" s="10" t="str">
        <f t="shared" ca="1" si="0"/>
        <v/>
      </c>
    </row>
    <row r="24" spans="13:17" x14ac:dyDescent="0.25">
      <c r="M24" s="7">
        <v>5.55</v>
      </c>
      <c r="N24" s="7">
        <v>5.3</v>
      </c>
      <c r="O24" s="7" t="s">
        <v>63</v>
      </c>
      <c r="P24" s="10">
        <f t="shared" ca="1" si="1"/>
        <v>0</v>
      </c>
      <c r="Q24" s="10" t="str">
        <f t="shared" ca="1" si="0"/>
        <v/>
      </c>
    </row>
    <row r="25" spans="13:17" x14ac:dyDescent="0.25">
      <c r="M25" s="7">
        <v>2.87</v>
      </c>
      <c r="N25" s="7">
        <v>8.9</v>
      </c>
      <c r="O25" s="7" t="s">
        <v>64</v>
      </c>
      <c r="P25" s="10">
        <f t="shared" ca="1" si="1"/>
        <v>0</v>
      </c>
      <c r="Q25" s="10" t="str">
        <f t="shared" ca="1" si="0"/>
        <v/>
      </c>
    </row>
    <row r="26" spans="13:17" x14ac:dyDescent="0.25">
      <c r="M26" s="7">
        <v>4.38</v>
      </c>
      <c r="N26" s="7">
        <v>6.5</v>
      </c>
      <c r="O26" s="7" t="s">
        <v>65</v>
      </c>
      <c r="P26" s="10">
        <f t="shared" ca="1" si="1"/>
        <v>0</v>
      </c>
      <c r="Q26" s="10" t="str">
        <f t="shared" ca="1" si="0"/>
        <v/>
      </c>
    </row>
    <row r="27" spans="13:17" x14ac:dyDescent="0.25">
      <c r="M27" s="7">
        <v>1.37</v>
      </c>
      <c r="N27" s="7">
        <v>6.35</v>
      </c>
      <c r="O27" s="7" t="s">
        <v>66</v>
      </c>
      <c r="P27" s="10">
        <f t="shared" ca="1" si="1"/>
        <v>0</v>
      </c>
      <c r="Q27" s="10" t="str">
        <f t="shared" ca="1" si="0"/>
        <v/>
      </c>
    </row>
    <row r="28" spans="13:17" x14ac:dyDescent="0.25">
      <c r="M28" s="7">
        <v>8.4600000000000009</v>
      </c>
      <c r="N28" s="7">
        <v>9.35</v>
      </c>
      <c r="O28" s="7" t="s">
        <v>67</v>
      </c>
      <c r="P28" s="10">
        <f t="shared" ca="1" si="1"/>
        <v>0</v>
      </c>
      <c r="Q28" s="10" t="str">
        <f t="shared" ca="1" si="0"/>
        <v/>
      </c>
    </row>
    <row r="29" spans="13:17" x14ac:dyDescent="0.25">
      <c r="M29" s="7">
        <v>9.6999999999999993</v>
      </c>
      <c r="N29" s="7">
        <v>5.9</v>
      </c>
      <c r="O29" s="7" t="s">
        <v>68</v>
      </c>
      <c r="P29" s="10">
        <f t="shared" ca="1" si="1"/>
        <v>0</v>
      </c>
      <c r="Q29" s="10" t="str">
        <f t="shared" ca="1" si="0"/>
        <v/>
      </c>
    </row>
    <row r="30" spans="13:17" x14ac:dyDescent="0.25">
      <c r="M30" s="7">
        <v>3.1</v>
      </c>
      <c r="N30" s="7">
        <v>4.05</v>
      </c>
      <c r="O30" s="7" t="s">
        <v>69</v>
      </c>
      <c r="P30" s="10">
        <f t="shared" ca="1" si="1"/>
        <v>0</v>
      </c>
      <c r="Q30" s="10" t="str">
        <f t="shared" ca="1" si="0"/>
        <v/>
      </c>
    </row>
    <row r="31" spans="13:17" x14ac:dyDescent="0.25">
      <c r="M31" s="7">
        <v>8.4600000000000009</v>
      </c>
      <c r="N31" s="7">
        <v>7.7</v>
      </c>
      <c r="O31" s="7" t="s">
        <v>70</v>
      </c>
      <c r="P31" s="10">
        <f t="shared" ca="1" si="1"/>
        <v>0</v>
      </c>
      <c r="Q31" s="10" t="str">
        <f t="shared" ca="1" si="0"/>
        <v/>
      </c>
    </row>
    <row r="32" spans="13:17" x14ac:dyDescent="0.25">
      <c r="M32" s="7">
        <v>8.15</v>
      </c>
      <c r="N32" s="7">
        <v>4.75</v>
      </c>
      <c r="O32" s="7" t="s">
        <v>71</v>
      </c>
      <c r="P32" s="10">
        <f t="shared" ca="1" si="1"/>
        <v>1</v>
      </c>
      <c r="Q32" s="10" t="str">
        <f t="shared" ca="1" si="0"/>
        <v/>
      </c>
    </row>
    <row r="33" spans="13:17" x14ac:dyDescent="0.25">
      <c r="M33" s="7">
        <v>4.3</v>
      </c>
      <c r="N33" s="7">
        <v>8.8000000000000007</v>
      </c>
      <c r="O33" s="7" t="s">
        <v>72</v>
      </c>
      <c r="P33" s="10">
        <f t="shared" ca="1" si="1"/>
        <v>0</v>
      </c>
      <c r="Q33" s="10" t="str">
        <f t="shared" ca="1" si="0"/>
        <v/>
      </c>
    </row>
    <row r="34" spans="13:17" x14ac:dyDescent="0.25">
      <c r="M34" s="7">
        <v>7.2</v>
      </c>
      <c r="N34" s="7">
        <v>6.32</v>
      </c>
      <c r="O34" s="7" t="s">
        <v>73</v>
      </c>
      <c r="P34" s="10">
        <f t="shared" ca="1" si="1"/>
        <v>0</v>
      </c>
      <c r="Q34" s="10" t="str">
        <f t="shared" ref="Q34:Q50" ca="1" si="2">IF(P34=MAX($P$2:$P$50),P34,"")</f>
        <v/>
      </c>
    </row>
    <row r="35" spans="13:17" x14ac:dyDescent="0.25">
      <c r="M35" s="7">
        <v>4.75</v>
      </c>
      <c r="N35" s="7">
        <v>4.25</v>
      </c>
      <c r="O35" s="7" t="s">
        <v>74</v>
      </c>
      <c r="P35" s="10">
        <f t="shared" ca="1" si="1"/>
        <v>0</v>
      </c>
      <c r="Q35" s="10" t="str">
        <f t="shared" ca="1" si="2"/>
        <v/>
      </c>
    </row>
    <row r="36" spans="13:17" x14ac:dyDescent="0.25">
      <c r="M36" s="7">
        <v>1</v>
      </c>
      <c r="N36" s="7">
        <v>8.25</v>
      </c>
      <c r="O36" s="7" t="s">
        <v>75</v>
      </c>
      <c r="P36" s="10">
        <f t="shared" ca="1" si="1"/>
        <v>0</v>
      </c>
      <c r="Q36" s="10" t="str">
        <f t="shared" ca="1" si="2"/>
        <v/>
      </c>
    </row>
    <row r="37" spans="13:17" x14ac:dyDescent="0.25">
      <c r="M37" s="7">
        <v>8.06</v>
      </c>
      <c r="N37" s="7">
        <v>6.78</v>
      </c>
      <c r="O37" s="7" t="s">
        <v>76</v>
      </c>
      <c r="P37" s="10">
        <f t="shared" ca="1" si="1"/>
        <v>0</v>
      </c>
      <c r="Q37" s="10" t="str">
        <f t="shared" ca="1" si="2"/>
        <v/>
      </c>
    </row>
    <row r="38" spans="13:17" x14ac:dyDescent="0.25">
      <c r="M38" s="7">
        <v>9.6999999999999993</v>
      </c>
      <c r="N38" s="7">
        <v>7.2</v>
      </c>
      <c r="O38" s="7" t="s">
        <v>77</v>
      </c>
      <c r="P38" s="10">
        <f t="shared" ca="1" si="1"/>
        <v>0</v>
      </c>
      <c r="Q38" s="10" t="str">
        <f t="shared" ca="1" si="2"/>
        <v/>
      </c>
    </row>
    <row r="39" spans="13:17" x14ac:dyDescent="0.25">
      <c r="M39" s="7">
        <v>7.82</v>
      </c>
      <c r="N39" s="7">
        <v>4</v>
      </c>
      <c r="O39" s="7" t="s">
        <v>78</v>
      </c>
      <c r="P39" s="10">
        <f t="shared" ca="1" si="1"/>
        <v>0</v>
      </c>
      <c r="Q39" s="10" t="str">
        <f t="shared" ca="1" si="2"/>
        <v/>
      </c>
    </row>
    <row r="40" spans="13:17" x14ac:dyDescent="0.25">
      <c r="M40" s="7">
        <v>4.2699999999999996</v>
      </c>
      <c r="N40" s="7">
        <v>7.65</v>
      </c>
      <c r="O40" s="7" t="s">
        <v>79</v>
      </c>
      <c r="P40" s="10">
        <f t="shared" ca="1" si="1"/>
        <v>0</v>
      </c>
      <c r="Q40" s="10" t="str">
        <f t="shared" ca="1" si="2"/>
        <v/>
      </c>
    </row>
    <row r="41" spans="13:17" x14ac:dyDescent="0.25">
      <c r="M41" s="7">
        <v>6.75</v>
      </c>
      <c r="N41" s="7">
        <v>4.5</v>
      </c>
      <c r="O41" s="7" t="s">
        <v>80</v>
      </c>
      <c r="P41" s="10">
        <f t="shared" ca="1" si="1"/>
        <v>0</v>
      </c>
      <c r="Q41" s="10" t="str">
        <f t="shared" ca="1" si="2"/>
        <v/>
      </c>
    </row>
    <row r="42" spans="13:17" x14ac:dyDescent="0.25">
      <c r="M42" s="7">
        <v>4.4800000000000004</v>
      </c>
      <c r="N42" s="7">
        <v>2.6</v>
      </c>
      <c r="O42" s="7" t="s">
        <v>81</v>
      </c>
      <c r="P42" s="10">
        <f t="shared" ca="1" si="1"/>
        <v>0</v>
      </c>
      <c r="Q42" s="10" t="str">
        <f t="shared" ca="1" si="2"/>
        <v/>
      </c>
    </row>
    <row r="43" spans="13:17" x14ac:dyDescent="0.25">
      <c r="M43" s="7">
        <v>2.2000000000000002</v>
      </c>
      <c r="N43" s="7">
        <v>5.95</v>
      </c>
      <c r="O43" s="7" t="s">
        <v>82</v>
      </c>
      <c r="P43" s="10">
        <f t="shared" ca="1" si="1"/>
        <v>0</v>
      </c>
      <c r="Q43" s="10" t="str">
        <f t="shared" ca="1" si="2"/>
        <v/>
      </c>
    </row>
    <row r="44" spans="13:17" x14ac:dyDescent="0.25">
      <c r="M44" s="7">
        <v>7.8</v>
      </c>
      <c r="N44" s="7">
        <v>9.35</v>
      </c>
      <c r="O44" s="7" t="s">
        <v>83</v>
      </c>
      <c r="P44" s="10">
        <f t="shared" ca="1" si="1"/>
        <v>0</v>
      </c>
      <c r="Q44" s="10" t="str">
        <f t="shared" ca="1" si="2"/>
        <v/>
      </c>
    </row>
    <row r="45" spans="13:17" x14ac:dyDescent="0.25">
      <c r="M45" s="7">
        <v>8.11</v>
      </c>
      <c r="N45" s="7">
        <v>5.51</v>
      </c>
      <c r="O45" s="7" t="s">
        <v>84</v>
      </c>
      <c r="P45" s="10">
        <f t="shared" ca="1" si="1"/>
        <v>0</v>
      </c>
      <c r="Q45" s="10" t="str">
        <f t="shared" ca="1" si="2"/>
        <v/>
      </c>
    </row>
    <row r="46" spans="13:17" x14ac:dyDescent="0.25">
      <c r="M46" s="7">
        <v>1.3</v>
      </c>
      <c r="N46" s="7">
        <v>9.5</v>
      </c>
      <c r="O46" s="7" t="s">
        <v>85</v>
      </c>
      <c r="P46" s="10">
        <f t="shared" ca="1" si="1"/>
        <v>0</v>
      </c>
      <c r="Q46" s="10" t="str">
        <f t="shared" ca="1" si="2"/>
        <v/>
      </c>
    </row>
    <row r="47" spans="13:17" x14ac:dyDescent="0.25">
      <c r="M47" s="7">
        <v>7.65</v>
      </c>
      <c r="N47" s="7">
        <v>5.65</v>
      </c>
      <c r="O47" s="7" t="s">
        <v>86</v>
      </c>
      <c r="P47" s="10">
        <f t="shared" ca="1" si="1"/>
        <v>0</v>
      </c>
      <c r="Q47" s="10" t="str">
        <f t="shared" ca="1" si="2"/>
        <v/>
      </c>
    </row>
    <row r="48" spans="13:17" x14ac:dyDescent="0.25">
      <c r="M48" s="7">
        <v>6</v>
      </c>
      <c r="N48" s="7">
        <v>7.7</v>
      </c>
      <c r="O48" s="7" t="s">
        <v>87</v>
      </c>
      <c r="P48" s="10">
        <f t="shared" ca="1" si="1"/>
        <v>0</v>
      </c>
      <c r="Q48" s="10" t="str">
        <f t="shared" ca="1" si="2"/>
        <v/>
      </c>
    </row>
    <row r="49" spans="13:17" x14ac:dyDescent="0.25">
      <c r="M49" s="7">
        <v>3.1</v>
      </c>
      <c r="N49" s="7">
        <v>7.3</v>
      </c>
      <c r="O49" s="7" t="s">
        <v>88</v>
      </c>
      <c r="P49" s="10">
        <f t="shared" ca="1" si="1"/>
        <v>0</v>
      </c>
      <c r="Q49" s="10" t="str">
        <f t="shared" ca="1" si="2"/>
        <v/>
      </c>
    </row>
    <row r="50" spans="13:17" x14ac:dyDescent="0.25">
      <c r="M50" s="7">
        <v>9.6999999999999993</v>
      </c>
      <c r="N50" s="7">
        <v>4</v>
      </c>
      <c r="O50" s="7" t="s">
        <v>89</v>
      </c>
      <c r="P50" s="10">
        <f t="shared" ca="1" si="1"/>
        <v>0</v>
      </c>
      <c r="Q50" s="10" t="str">
        <f t="shared" ca="1" si="2"/>
        <v/>
      </c>
    </row>
  </sheetData>
  <hyperlinks>
    <hyperlink ref="A2" r:id="rId3" xr:uid="{23A553D2-0807-4975-8CB3-173B57340FB2}"/>
    <hyperlink ref="A3" r:id="rId4" xr:uid="{0F8AF517-C658-453E-B165-8D3D21CC8D56}"/>
    <hyperlink ref="A4" r:id="rId5" xr:uid="{5A9FC3E0-8E3F-4FFA-8D0B-A1DE66698159}"/>
    <hyperlink ref="A5" r:id="rId6" xr:uid="{12BED2E5-2A90-414A-AE70-8FAE5297D558}"/>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b19d318-0a80-4a8d-8161-54d7b3659bc8" xsi:nil="true"/>
    <lcf76f155ced4ddcb4097134ff3c332f xmlns="413841fa-1ada-47a4-8724-b203c89f317d">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43FC8511B91494FBB72FDAD5CC28C34" ma:contentTypeVersion="20" ma:contentTypeDescription="Create a new document." ma:contentTypeScope="" ma:versionID="2bc6b98ffef4ab4af64ea541828f67b5">
  <xsd:schema xmlns:xsd="http://www.w3.org/2001/XMLSchema" xmlns:xs="http://www.w3.org/2001/XMLSchema" xmlns:p="http://schemas.microsoft.com/office/2006/metadata/properties" xmlns:ns1="http://schemas.microsoft.com/sharepoint/v3" xmlns:ns2="413841fa-1ada-47a4-8724-b203c89f317d" xmlns:ns3="1b19d318-0a80-4a8d-8161-54d7b3659bc8" targetNamespace="http://schemas.microsoft.com/office/2006/metadata/properties" ma:root="true" ma:fieldsID="712eb081f6b8299518ba6500b4cf789d" ns1:_="" ns2:_="" ns3:_="">
    <xsd:import namespace="http://schemas.microsoft.com/sharepoint/v3"/>
    <xsd:import namespace="413841fa-1ada-47a4-8724-b203c89f317d"/>
    <xsd:import namespace="1b19d318-0a80-4a8d-8161-54d7b3659bc8"/>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1:_ip_UnifiedCompliancePolicyProperties" minOccurs="0"/>
                <xsd:element ref="ns1:_ip_UnifiedCompliancePolicyUIAc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Location" minOccurs="0"/>
                <xsd:element ref="ns2:MediaServiceGenerationTime" minOccurs="0"/>
                <xsd:element ref="ns2:MediaServiceEventHashCode" minOccurs="0"/>
                <xsd:element ref="ns2:MediaServiceOCR" minOccurs="0"/>
                <xsd:element ref="ns2:MediaServiceSearchPropertie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hidden="true" ma:internalName="_ip_UnifiedCompliancePolicyProperties">
      <xsd:simpleType>
        <xsd:restriction base="dms:Note"/>
      </xsd:simpleType>
    </xsd:element>
    <xsd:element name="_ip_UnifiedCompliancePolicyUIAction" ma:index="14"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13841fa-1ada-47a4-8724-b203c89f31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7"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1763edb-001a-4ef3-8e73-60246a71f06d"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b19d318-0a80-4a8d-8161-54d7b3659bc8"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5ecf67fb-41fd-4072-a170-de94db783369}" ma:internalName="TaxCatchAll" ma:showField="CatchAllData" ma:web="1b19d318-0a80-4a8d-8161-54d7b3659bc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6A9C5D-FD3B-437A-8DC3-E2CD1A979DA3}">
  <ds:schemaRefs>
    <ds:schemaRef ds:uri="http://schemas.microsoft.com/sharepoint/v3/contenttype/forms"/>
  </ds:schemaRefs>
</ds:datastoreItem>
</file>

<file path=customXml/itemProps2.xml><?xml version="1.0" encoding="utf-8"?>
<ds:datastoreItem xmlns:ds="http://schemas.openxmlformats.org/officeDocument/2006/customXml" ds:itemID="{874AF754-4EFB-4128-AC89-D347419ADE06}">
  <ds:schemaRefs>
    <ds:schemaRef ds:uri="http://schemas.microsoft.com/office/2006/metadata/properties"/>
    <ds:schemaRef ds:uri="http://schemas.microsoft.com/office/infopath/2007/PartnerControls"/>
    <ds:schemaRef ds:uri="305efc43-ad82-442b-8b5e-66a736092dee"/>
    <ds:schemaRef ds:uri="69507c46-fe7f-4037-a8ba-801bb045286e"/>
  </ds:schemaRefs>
</ds:datastoreItem>
</file>

<file path=customXml/itemProps3.xml><?xml version="1.0" encoding="utf-8"?>
<ds:datastoreItem xmlns:ds="http://schemas.openxmlformats.org/officeDocument/2006/customXml" ds:itemID="{4265A6C9-8403-4419-8A8F-23170B42855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Paper Summary</vt:lpstr>
      <vt:lpstr>Leads</vt:lpstr>
      <vt:lpstr>Scores &amp; Data (Hide)</vt:lpstr>
      <vt:lpstr>Leads!_FilterDatabase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e.Republic</dc:creator>
  <cp:keywords/>
  <dc:description/>
  <cp:lastModifiedBy>Lien Largent</cp:lastModifiedBy>
  <cp:revision/>
  <dcterms:created xsi:type="dcterms:W3CDTF">2023-01-09T22:28:40Z</dcterms:created>
  <dcterms:modified xsi:type="dcterms:W3CDTF">2025-07-07T18:31:09Z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0x010100443FC8511B91494FBB72FDAD5CC28C34</vt:lpwstr>
  </property>
  <property fmtid="{D5CDD505-2E9C-101B-9397-08002B2CF9AE}" pid="3" name="MediaServiceImageTags">
    <vt:lpwstr/>
  </property>
  <property fmtid="{D5CDD505-2E9C-101B-9397-08002B2CF9AE}" pid="4" name="_dlc_DocIdItemGuid">
    <vt:lpwstr>cb4994a5-c25a-41f6-9b59-69f2e42046d9</vt:lpwstr>
  </property>
</Properties>
</file>